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старш" sheetId="2" r:id="rId1"/>
  </sheets>
  <calcPr calcId="152511"/>
</workbook>
</file>

<file path=xl/calcChain.xml><?xml version="1.0" encoding="utf-8"?>
<calcChain xmlns="http://schemas.openxmlformats.org/spreadsheetml/2006/main">
  <c r="G425" i="2" l="1"/>
  <c r="H425" i="2"/>
  <c r="I425" i="2"/>
  <c r="J425" i="2"/>
  <c r="G383" i="2"/>
  <c r="H383" i="2"/>
  <c r="I383" i="2"/>
  <c r="J383" i="2"/>
  <c r="G341" i="2"/>
  <c r="H341" i="2"/>
  <c r="I341" i="2"/>
  <c r="J341" i="2"/>
  <c r="G299" i="2"/>
  <c r="H299" i="2"/>
  <c r="I299" i="2"/>
  <c r="J299" i="2"/>
  <c r="G257" i="2"/>
  <c r="H257" i="2"/>
  <c r="I257" i="2"/>
  <c r="J257" i="2"/>
  <c r="G237" i="2"/>
  <c r="H237" i="2"/>
  <c r="I237" i="2"/>
  <c r="J237" i="2"/>
  <c r="L237" i="2"/>
  <c r="G215" i="2"/>
  <c r="H215" i="2"/>
  <c r="I215" i="2"/>
  <c r="J215" i="2"/>
  <c r="G173" i="2"/>
  <c r="H173" i="2"/>
  <c r="I173" i="2"/>
  <c r="J173" i="2"/>
  <c r="G131" i="2"/>
  <c r="H131" i="2"/>
  <c r="I131" i="2"/>
  <c r="J131" i="2"/>
  <c r="G89" i="2"/>
  <c r="H89" i="2"/>
  <c r="I89" i="2"/>
  <c r="J89" i="2"/>
  <c r="G47" i="2"/>
  <c r="H47" i="2"/>
  <c r="I47" i="2"/>
  <c r="J47" i="2"/>
  <c r="B593" i="2"/>
  <c r="A593" i="2"/>
  <c r="J592" i="2"/>
  <c r="I592" i="2"/>
  <c r="H592" i="2"/>
  <c r="G592" i="2"/>
  <c r="F592" i="2"/>
  <c r="B586" i="2"/>
  <c r="A586" i="2"/>
  <c r="J585" i="2"/>
  <c r="I585" i="2"/>
  <c r="H585" i="2"/>
  <c r="G585" i="2"/>
  <c r="F585" i="2"/>
  <c r="B579" i="2"/>
  <c r="A579" i="2"/>
  <c r="J578" i="2"/>
  <c r="I578" i="2"/>
  <c r="H578" i="2"/>
  <c r="G578" i="2"/>
  <c r="F578" i="2"/>
  <c r="B574" i="2"/>
  <c r="A574" i="2"/>
  <c r="J573" i="2"/>
  <c r="I573" i="2"/>
  <c r="H573" i="2"/>
  <c r="G573" i="2"/>
  <c r="F573" i="2"/>
  <c r="B564" i="2"/>
  <c r="A564" i="2"/>
  <c r="J563" i="2"/>
  <c r="I563" i="2"/>
  <c r="H563" i="2"/>
  <c r="G563" i="2"/>
  <c r="F563" i="2"/>
  <c r="B560" i="2"/>
  <c r="A560" i="2"/>
  <c r="L559" i="2"/>
  <c r="J559" i="2"/>
  <c r="J593" i="2" s="1"/>
  <c r="I559" i="2"/>
  <c r="I593" i="2" s="1"/>
  <c r="H559" i="2"/>
  <c r="H593" i="2" s="1"/>
  <c r="G559" i="2"/>
  <c r="G593" i="2" s="1"/>
  <c r="F559" i="2"/>
  <c r="F593" i="2" s="1"/>
  <c r="B551" i="2"/>
  <c r="A551" i="2"/>
  <c r="J550" i="2"/>
  <c r="I550" i="2"/>
  <c r="H550" i="2"/>
  <c r="G550" i="2"/>
  <c r="F550" i="2"/>
  <c r="B544" i="2"/>
  <c r="A544" i="2"/>
  <c r="J543" i="2"/>
  <c r="I543" i="2"/>
  <c r="H543" i="2"/>
  <c r="G543" i="2"/>
  <c r="F543" i="2"/>
  <c r="B537" i="2"/>
  <c r="A537" i="2"/>
  <c r="J536" i="2"/>
  <c r="I536" i="2"/>
  <c r="H536" i="2"/>
  <c r="G536" i="2"/>
  <c r="F536" i="2"/>
  <c r="B532" i="2"/>
  <c r="A532" i="2"/>
  <c r="J531" i="2"/>
  <c r="I531" i="2"/>
  <c r="H531" i="2"/>
  <c r="G531" i="2"/>
  <c r="F531" i="2"/>
  <c r="B522" i="2"/>
  <c r="A522" i="2"/>
  <c r="J521" i="2"/>
  <c r="I521" i="2"/>
  <c r="H521" i="2"/>
  <c r="G521" i="2"/>
  <c r="F521" i="2"/>
  <c r="B518" i="2"/>
  <c r="A518" i="2"/>
  <c r="L517" i="2"/>
  <c r="J517" i="2"/>
  <c r="J551" i="2" s="1"/>
  <c r="I517" i="2"/>
  <c r="I551" i="2" s="1"/>
  <c r="H517" i="2"/>
  <c r="H551" i="2" s="1"/>
  <c r="G517" i="2"/>
  <c r="G551" i="2" s="1"/>
  <c r="F517" i="2"/>
  <c r="F551" i="2" s="1"/>
  <c r="B509" i="2"/>
  <c r="A509" i="2"/>
  <c r="J508" i="2"/>
  <c r="I508" i="2"/>
  <c r="H508" i="2"/>
  <c r="G508" i="2"/>
  <c r="F508" i="2"/>
  <c r="B502" i="2"/>
  <c r="A502" i="2"/>
  <c r="J501" i="2"/>
  <c r="I501" i="2"/>
  <c r="H501" i="2"/>
  <c r="G501" i="2"/>
  <c r="F501" i="2"/>
  <c r="B495" i="2"/>
  <c r="A495" i="2"/>
  <c r="J494" i="2"/>
  <c r="I494" i="2"/>
  <c r="H494" i="2"/>
  <c r="G494" i="2"/>
  <c r="F494" i="2"/>
  <c r="B490" i="2"/>
  <c r="A490" i="2"/>
  <c r="J489" i="2"/>
  <c r="I489" i="2"/>
  <c r="H489" i="2"/>
  <c r="G489" i="2"/>
  <c r="F489" i="2"/>
  <c r="B480" i="2"/>
  <c r="A480" i="2"/>
  <c r="J479" i="2"/>
  <c r="I479" i="2"/>
  <c r="H479" i="2"/>
  <c r="G479" i="2"/>
  <c r="F479" i="2"/>
  <c r="B476" i="2"/>
  <c r="A476" i="2"/>
  <c r="L475" i="2"/>
  <c r="J475" i="2"/>
  <c r="J509" i="2" s="1"/>
  <c r="I475" i="2"/>
  <c r="I509" i="2" s="1"/>
  <c r="H475" i="2"/>
  <c r="H509" i="2" s="1"/>
  <c r="G475" i="2"/>
  <c r="G509" i="2" s="1"/>
  <c r="F475" i="2"/>
  <c r="F509" i="2" s="1"/>
  <c r="B467" i="2"/>
  <c r="A467" i="2"/>
  <c r="J466" i="2"/>
  <c r="I466" i="2"/>
  <c r="H466" i="2"/>
  <c r="G466" i="2"/>
  <c r="F466" i="2"/>
  <c r="B460" i="2"/>
  <c r="A460" i="2"/>
  <c r="J459" i="2"/>
  <c r="I459" i="2"/>
  <c r="H459" i="2"/>
  <c r="G459" i="2"/>
  <c r="F459" i="2"/>
  <c r="B453" i="2"/>
  <c r="A453" i="2"/>
  <c r="J452" i="2"/>
  <c r="I452" i="2"/>
  <c r="H452" i="2"/>
  <c r="G452" i="2"/>
  <c r="F452" i="2"/>
  <c r="B448" i="2"/>
  <c r="A448" i="2"/>
  <c r="J447" i="2"/>
  <c r="I447" i="2"/>
  <c r="H447" i="2"/>
  <c r="G447" i="2"/>
  <c r="F447" i="2"/>
  <c r="B438" i="2"/>
  <c r="A438" i="2"/>
  <c r="J437" i="2"/>
  <c r="I437" i="2"/>
  <c r="H437" i="2"/>
  <c r="G437" i="2"/>
  <c r="F437" i="2"/>
  <c r="B434" i="2"/>
  <c r="A434" i="2"/>
  <c r="L433" i="2"/>
  <c r="J433" i="2"/>
  <c r="J467" i="2" s="1"/>
  <c r="I433" i="2"/>
  <c r="I467" i="2" s="1"/>
  <c r="H433" i="2"/>
  <c r="H467" i="2" s="1"/>
  <c r="G433" i="2"/>
  <c r="G467" i="2" s="1"/>
  <c r="F433" i="2"/>
  <c r="F467" i="2" s="1"/>
  <c r="B425" i="2"/>
  <c r="A425" i="2"/>
  <c r="J424" i="2"/>
  <c r="I424" i="2"/>
  <c r="H424" i="2"/>
  <c r="G424" i="2"/>
  <c r="F424" i="2"/>
  <c r="B418" i="2"/>
  <c r="A418" i="2"/>
  <c r="J417" i="2"/>
  <c r="I417" i="2"/>
  <c r="H417" i="2"/>
  <c r="G417" i="2"/>
  <c r="F417" i="2"/>
  <c r="B411" i="2"/>
  <c r="A411" i="2"/>
  <c r="J410" i="2"/>
  <c r="I410" i="2"/>
  <c r="H410" i="2"/>
  <c r="G410" i="2"/>
  <c r="F410" i="2"/>
  <c r="B406" i="2"/>
  <c r="A406" i="2"/>
  <c r="L405" i="2"/>
  <c r="J405" i="2"/>
  <c r="I405" i="2"/>
  <c r="H405" i="2"/>
  <c r="G405" i="2"/>
  <c r="F405" i="2"/>
  <c r="B396" i="2"/>
  <c r="A396" i="2"/>
  <c r="J395" i="2"/>
  <c r="I395" i="2"/>
  <c r="H395" i="2"/>
  <c r="G395" i="2"/>
  <c r="F395" i="2"/>
  <c r="B392" i="2"/>
  <c r="A392" i="2"/>
  <c r="L391" i="2"/>
  <c r="J391" i="2"/>
  <c r="I391" i="2"/>
  <c r="H391" i="2"/>
  <c r="G391" i="2"/>
  <c r="F391" i="2"/>
  <c r="B383" i="2"/>
  <c r="A383" i="2"/>
  <c r="J382" i="2"/>
  <c r="I382" i="2"/>
  <c r="H382" i="2"/>
  <c r="G382" i="2"/>
  <c r="F382" i="2"/>
  <c r="B376" i="2"/>
  <c r="A376" i="2"/>
  <c r="J375" i="2"/>
  <c r="I375" i="2"/>
  <c r="H375" i="2"/>
  <c r="G375" i="2"/>
  <c r="F375" i="2"/>
  <c r="B369" i="2"/>
  <c r="A369" i="2"/>
  <c r="J368" i="2"/>
  <c r="I368" i="2"/>
  <c r="H368" i="2"/>
  <c r="G368" i="2"/>
  <c r="F368" i="2"/>
  <c r="B364" i="2"/>
  <c r="A364" i="2"/>
  <c r="L363" i="2"/>
  <c r="J363" i="2"/>
  <c r="I363" i="2"/>
  <c r="H363" i="2"/>
  <c r="G363" i="2"/>
  <c r="F363" i="2"/>
  <c r="B354" i="2"/>
  <c r="A354" i="2"/>
  <c r="J353" i="2"/>
  <c r="I353" i="2"/>
  <c r="H353" i="2"/>
  <c r="G353" i="2"/>
  <c r="F353" i="2"/>
  <c r="B350" i="2"/>
  <c r="A350" i="2"/>
  <c r="L349" i="2"/>
  <c r="J349" i="2"/>
  <c r="I349" i="2"/>
  <c r="H349" i="2"/>
  <c r="G349" i="2"/>
  <c r="F349" i="2"/>
  <c r="B341" i="2"/>
  <c r="A341" i="2"/>
  <c r="J340" i="2"/>
  <c r="I340" i="2"/>
  <c r="H340" i="2"/>
  <c r="G340" i="2"/>
  <c r="F340" i="2"/>
  <c r="B334" i="2"/>
  <c r="A334" i="2"/>
  <c r="J333" i="2"/>
  <c r="I333" i="2"/>
  <c r="H333" i="2"/>
  <c r="G333" i="2"/>
  <c r="F333" i="2"/>
  <c r="B327" i="2"/>
  <c r="A327" i="2"/>
  <c r="J326" i="2"/>
  <c r="I326" i="2"/>
  <c r="H326" i="2"/>
  <c r="G326" i="2"/>
  <c r="F326" i="2"/>
  <c r="B322" i="2"/>
  <c r="A322" i="2"/>
  <c r="L321" i="2"/>
  <c r="J321" i="2"/>
  <c r="I321" i="2"/>
  <c r="H321" i="2"/>
  <c r="G321" i="2"/>
  <c r="F321" i="2"/>
  <c r="B312" i="2"/>
  <c r="A312" i="2"/>
  <c r="J311" i="2"/>
  <c r="I311" i="2"/>
  <c r="H311" i="2"/>
  <c r="G311" i="2"/>
  <c r="F311" i="2"/>
  <c r="B308" i="2"/>
  <c r="A308" i="2"/>
  <c r="L307" i="2"/>
  <c r="J307" i="2"/>
  <c r="I307" i="2"/>
  <c r="H307" i="2"/>
  <c r="G307" i="2"/>
  <c r="F307" i="2"/>
  <c r="B299" i="2"/>
  <c r="A299" i="2"/>
  <c r="J298" i="2"/>
  <c r="I298" i="2"/>
  <c r="H298" i="2"/>
  <c r="G298" i="2"/>
  <c r="F298" i="2"/>
  <c r="B292" i="2"/>
  <c r="A292" i="2"/>
  <c r="J291" i="2"/>
  <c r="I291" i="2"/>
  <c r="H291" i="2"/>
  <c r="G291" i="2"/>
  <c r="F291" i="2"/>
  <c r="B285" i="2"/>
  <c r="A285" i="2"/>
  <c r="J284" i="2"/>
  <c r="I284" i="2"/>
  <c r="H284" i="2"/>
  <c r="G284" i="2"/>
  <c r="F284" i="2"/>
  <c r="B280" i="2"/>
  <c r="A280" i="2"/>
  <c r="L279" i="2"/>
  <c r="J279" i="2"/>
  <c r="I279" i="2"/>
  <c r="H279" i="2"/>
  <c r="G279" i="2"/>
  <c r="F279" i="2"/>
  <c r="B270" i="2"/>
  <c r="A270" i="2"/>
  <c r="J269" i="2"/>
  <c r="I269" i="2"/>
  <c r="H269" i="2"/>
  <c r="G269" i="2"/>
  <c r="F269" i="2"/>
  <c r="B266" i="2"/>
  <c r="A266" i="2"/>
  <c r="L265" i="2"/>
  <c r="J265" i="2"/>
  <c r="I265" i="2"/>
  <c r="H265" i="2"/>
  <c r="G265" i="2"/>
  <c r="F265" i="2"/>
  <c r="B257" i="2"/>
  <c r="A257" i="2"/>
  <c r="J256" i="2"/>
  <c r="I256" i="2"/>
  <c r="H256" i="2"/>
  <c r="G256" i="2"/>
  <c r="F256" i="2"/>
  <c r="B250" i="2"/>
  <c r="A250" i="2"/>
  <c r="J249" i="2"/>
  <c r="I249" i="2"/>
  <c r="H249" i="2"/>
  <c r="G249" i="2"/>
  <c r="F249" i="2"/>
  <c r="B243" i="2"/>
  <c r="A243" i="2"/>
  <c r="J242" i="2"/>
  <c r="I242" i="2"/>
  <c r="H242" i="2"/>
  <c r="G242" i="2"/>
  <c r="F242" i="2"/>
  <c r="B238" i="2"/>
  <c r="A238" i="2"/>
  <c r="F237" i="2"/>
  <c r="B228" i="2"/>
  <c r="A228" i="2"/>
  <c r="J227" i="2"/>
  <c r="I227" i="2"/>
  <c r="H227" i="2"/>
  <c r="G227" i="2"/>
  <c r="F227" i="2"/>
  <c r="B224" i="2"/>
  <c r="A224" i="2"/>
  <c r="L223" i="2"/>
  <c r="J223" i="2"/>
  <c r="I223" i="2"/>
  <c r="H223" i="2"/>
  <c r="G223" i="2"/>
  <c r="F223" i="2"/>
  <c r="B215" i="2"/>
  <c r="A215" i="2"/>
  <c r="J214" i="2"/>
  <c r="I214" i="2"/>
  <c r="H214" i="2"/>
  <c r="G214" i="2"/>
  <c r="F214" i="2"/>
  <c r="B208" i="2"/>
  <c r="A208" i="2"/>
  <c r="J207" i="2"/>
  <c r="I207" i="2"/>
  <c r="H207" i="2"/>
  <c r="G207" i="2"/>
  <c r="F207" i="2"/>
  <c r="B201" i="2"/>
  <c r="A201" i="2"/>
  <c r="J200" i="2"/>
  <c r="I200" i="2"/>
  <c r="H200" i="2"/>
  <c r="G200" i="2"/>
  <c r="F200" i="2"/>
  <c r="B196" i="2"/>
  <c r="A196" i="2"/>
  <c r="J195" i="2"/>
  <c r="I195" i="2"/>
  <c r="H195" i="2"/>
  <c r="G195" i="2"/>
  <c r="F195" i="2"/>
  <c r="B186" i="2"/>
  <c r="A186" i="2"/>
  <c r="J185" i="2"/>
  <c r="I185" i="2"/>
  <c r="H185" i="2"/>
  <c r="G185" i="2"/>
  <c r="F185" i="2"/>
  <c r="B182" i="2"/>
  <c r="A182" i="2"/>
  <c r="L181" i="2"/>
  <c r="J181" i="2"/>
  <c r="I181" i="2"/>
  <c r="H181" i="2"/>
  <c r="G181" i="2"/>
  <c r="F181" i="2"/>
  <c r="F215" i="2" s="1"/>
  <c r="B173" i="2"/>
  <c r="A173" i="2"/>
  <c r="J172" i="2"/>
  <c r="I172" i="2"/>
  <c r="H172" i="2"/>
  <c r="G172" i="2"/>
  <c r="F172" i="2"/>
  <c r="B166" i="2"/>
  <c r="A166" i="2"/>
  <c r="J165" i="2"/>
  <c r="I165" i="2"/>
  <c r="H165" i="2"/>
  <c r="G165" i="2"/>
  <c r="F165" i="2"/>
  <c r="B159" i="2"/>
  <c r="A159" i="2"/>
  <c r="J158" i="2"/>
  <c r="I158" i="2"/>
  <c r="H158" i="2"/>
  <c r="G158" i="2"/>
  <c r="F158" i="2"/>
  <c r="B154" i="2"/>
  <c r="A154" i="2"/>
  <c r="L153" i="2"/>
  <c r="J153" i="2"/>
  <c r="I153" i="2"/>
  <c r="H153" i="2"/>
  <c r="G153" i="2"/>
  <c r="F153" i="2"/>
  <c r="B144" i="2"/>
  <c r="A144" i="2"/>
  <c r="J143" i="2"/>
  <c r="I143" i="2"/>
  <c r="H143" i="2"/>
  <c r="G143" i="2"/>
  <c r="F143" i="2"/>
  <c r="B140" i="2"/>
  <c r="A140" i="2"/>
  <c r="L139" i="2"/>
  <c r="J139" i="2"/>
  <c r="I139" i="2"/>
  <c r="H139" i="2"/>
  <c r="G139" i="2"/>
  <c r="F139" i="2"/>
  <c r="B131" i="2"/>
  <c r="A131" i="2"/>
  <c r="J130" i="2"/>
  <c r="I130" i="2"/>
  <c r="H130" i="2"/>
  <c r="G130" i="2"/>
  <c r="F130" i="2"/>
  <c r="B124" i="2"/>
  <c r="A124" i="2"/>
  <c r="J123" i="2"/>
  <c r="I123" i="2"/>
  <c r="H123" i="2"/>
  <c r="G123" i="2"/>
  <c r="F123" i="2"/>
  <c r="B117" i="2"/>
  <c r="A117" i="2"/>
  <c r="J116" i="2"/>
  <c r="I116" i="2"/>
  <c r="H116" i="2"/>
  <c r="G116" i="2"/>
  <c r="F116" i="2"/>
  <c r="B112" i="2"/>
  <c r="A112" i="2"/>
  <c r="L111" i="2"/>
  <c r="J111" i="2"/>
  <c r="I111" i="2"/>
  <c r="H111" i="2"/>
  <c r="G111" i="2"/>
  <c r="F111" i="2"/>
  <c r="B102" i="2"/>
  <c r="A102" i="2"/>
  <c r="J101" i="2"/>
  <c r="I101" i="2"/>
  <c r="H101" i="2"/>
  <c r="G101" i="2"/>
  <c r="F101" i="2"/>
  <c r="B98" i="2"/>
  <c r="A98" i="2"/>
  <c r="L97" i="2"/>
  <c r="J97" i="2"/>
  <c r="I97" i="2"/>
  <c r="H97" i="2"/>
  <c r="G97" i="2"/>
  <c r="F97" i="2"/>
  <c r="B89" i="2"/>
  <c r="A89" i="2"/>
  <c r="J88" i="2"/>
  <c r="I88" i="2"/>
  <c r="H88" i="2"/>
  <c r="G88" i="2"/>
  <c r="F88" i="2"/>
  <c r="B82" i="2"/>
  <c r="A82" i="2"/>
  <c r="J81" i="2"/>
  <c r="I81" i="2"/>
  <c r="H81" i="2"/>
  <c r="G81" i="2"/>
  <c r="F81" i="2"/>
  <c r="B75" i="2"/>
  <c r="A75" i="2"/>
  <c r="J74" i="2"/>
  <c r="I74" i="2"/>
  <c r="H74" i="2"/>
  <c r="G74" i="2"/>
  <c r="F74" i="2"/>
  <c r="B70" i="2"/>
  <c r="A70" i="2"/>
  <c r="L69" i="2"/>
  <c r="J69" i="2"/>
  <c r="I69" i="2"/>
  <c r="H69" i="2"/>
  <c r="G69" i="2"/>
  <c r="F69" i="2"/>
  <c r="B60" i="2"/>
  <c r="A60" i="2"/>
  <c r="J59" i="2"/>
  <c r="I59" i="2"/>
  <c r="H59" i="2"/>
  <c r="G59" i="2"/>
  <c r="F59" i="2"/>
  <c r="B56" i="2"/>
  <c r="A56" i="2"/>
  <c r="L55" i="2"/>
  <c r="J55" i="2"/>
  <c r="I55" i="2"/>
  <c r="H55" i="2"/>
  <c r="G55" i="2"/>
  <c r="F55" i="2"/>
  <c r="B47" i="2"/>
  <c r="A47" i="2"/>
  <c r="J46" i="2"/>
  <c r="I46" i="2"/>
  <c r="H46" i="2"/>
  <c r="G46" i="2"/>
  <c r="F46" i="2"/>
  <c r="B40" i="2"/>
  <c r="A40" i="2"/>
  <c r="J39" i="2"/>
  <c r="I39" i="2"/>
  <c r="H39" i="2"/>
  <c r="G39" i="2"/>
  <c r="F39" i="2"/>
  <c r="B33" i="2"/>
  <c r="A33" i="2"/>
  <c r="J32" i="2"/>
  <c r="I32" i="2"/>
  <c r="H32" i="2"/>
  <c r="G32" i="2"/>
  <c r="F32" i="2"/>
  <c r="B28" i="2"/>
  <c r="A28" i="2"/>
  <c r="L27" i="2"/>
  <c r="J27" i="2"/>
  <c r="I27" i="2"/>
  <c r="H27" i="2"/>
  <c r="G27" i="2"/>
  <c r="F27" i="2"/>
  <c r="B18" i="2"/>
  <c r="A18" i="2"/>
  <c r="J17" i="2"/>
  <c r="I17" i="2"/>
  <c r="H17" i="2"/>
  <c r="G17" i="2"/>
  <c r="F17" i="2"/>
  <c r="B14" i="2"/>
  <c r="A14" i="2"/>
  <c r="L13" i="2"/>
  <c r="J13" i="2"/>
  <c r="I13" i="2"/>
  <c r="H13" i="2"/>
  <c r="G13" i="2"/>
  <c r="F13" i="2"/>
  <c r="F425" i="2" l="1"/>
  <c r="F383" i="2"/>
  <c r="F341" i="2"/>
  <c r="J594" i="2"/>
  <c r="F299" i="2"/>
  <c r="F257" i="2"/>
  <c r="F173" i="2"/>
  <c r="G594" i="2"/>
  <c r="F131" i="2"/>
  <c r="F89" i="2"/>
  <c r="F47" i="2"/>
  <c r="I594" i="2"/>
  <c r="F594" i="2" l="1"/>
  <c r="H594" i="2"/>
  <c r="L585" i="2"/>
  <c r="L172" i="2"/>
  <c r="L551" i="2"/>
  <c r="L521" i="2"/>
  <c r="L417" i="2"/>
  <c r="L459" i="2"/>
  <c r="L207" i="2"/>
  <c r="L123" i="2"/>
  <c r="L395" i="2"/>
  <c r="L375" i="2"/>
  <c r="L447" i="2"/>
  <c r="L452" i="2"/>
  <c r="L466" i="2"/>
  <c r="L59" i="2"/>
  <c r="L46" i="2"/>
  <c r="L39" i="2"/>
  <c r="L249" i="2"/>
  <c r="L467" i="2"/>
  <c r="L437" i="2"/>
  <c r="L17" i="2"/>
  <c r="L508" i="2"/>
  <c r="L353" i="2"/>
  <c r="L256" i="2"/>
  <c r="L494" i="2"/>
  <c r="L489" i="2"/>
  <c r="L509" i="2"/>
  <c r="L479" i="2"/>
  <c r="L543" i="2"/>
  <c r="L81" i="2"/>
  <c r="L165" i="2"/>
  <c r="L531" i="2"/>
  <c r="L536" i="2"/>
  <c r="L563" i="2"/>
  <c r="L593" i="2"/>
  <c r="L333" i="2"/>
  <c r="L578" i="2"/>
  <c r="L573" i="2"/>
  <c r="L340" i="2"/>
  <c r="L214" i="2"/>
  <c r="L130" i="2"/>
  <c r="L88" i="2"/>
  <c r="L143" i="2"/>
  <c r="L101" i="2"/>
  <c r="L592" i="2"/>
  <c r="L311" i="2"/>
  <c r="L424" i="2"/>
  <c r="L269" i="2"/>
  <c r="L291" i="2"/>
  <c r="L227" i="2"/>
  <c r="L382" i="2"/>
  <c r="L550" i="2"/>
  <c r="L501" i="2"/>
  <c r="L185" i="2"/>
  <c r="L298" i="2"/>
</calcChain>
</file>

<file path=xl/sharedStrings.xml><?xml version="1.0" encoding="utf-8"?>
<sst xmlns="http://schemas.openxmlformats.org/spreadsheetml/2006/main" count="721" uniqueCount="123">
  <si>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</si>
  <si>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</si>
  <si>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</si>
  <si>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</si>
  <si>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</si>
  <si>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</si>
  <si>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</si>
  <si>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</si>
  <si>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</si>
  <si>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</si>
  <si>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</si>
  <si>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</si>
  <si>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</si>
  <si>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</si>
  <si>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</si>
  <si>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</si>
  <si>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</si>
  <si>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</si>
  <si>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</si>
  <si>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</si>
  <si>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</si>
  <si>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</si>
  <si>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</si>
  <si>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</si>
  <si>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</si>
  <si>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</si>
  <si>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</si>
  <si>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</si>
  <si>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</si>
  <si>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</si>
  <si>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</si>
  <si>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</si>
  <si>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</si>
  <si>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</si>
  <si>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</si>
  <si>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</si>
  <si>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</si>
  <si>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</si>
  <si>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</si>
  <si>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</si>
  <si>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</si>
  <si>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</si>
  <si>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</si>
  <si>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</si>
  <si>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 , каша гречневая вязкая с маслом</t>
  </si>
  <si>
    <t xml:space="preserve">Чай с сахаром </t>
  </si>
  <si>
    <t>200</t>
  </si>
  <si>
    <t>9,98</t>
  </si>
  <si>
    <t>39,9</t>
  </si>
  <si>
    <t>Хлеб пшеничный обогащенный витаминами для детского питания</t>
  </si>
  <si>
    <t>Хлеб ржано-пшеничный для детского питания</t>
  </si>
  <si>
    <t>30</t>
  </si>
  <si>
    <t>0,3</t>
  </si>
  <si>
    <t>13,8</t>
  </si>
  <si>
    <t>66</t>
  </si>
  <si>
    <t>1,2</t>
  </si>
  <si>
    <t>Зеленый горошек отварные</t>
  </si>
  <si>
    <t>Суп-лапша (вермишель)</t>
  </si>
  <si>
    <t>Рыба , тушеная с овощами(филе минтая)</t>
  </si>
  <si>
    <t>Макаронные изделия отварные с маслом</t>
  </si>
  <si>
    <t xml:space="preserve">Витаминизированный кисель </t>
  </si>
  <si>
    <t>95</t>
  </si>
  <si>
    <t>305,11</t>
  </si>
  <si>
    <t>Пельмени отварные с соусом сметанный с томатом</t>
  </si>
  <si>
    <t xml:space="preserve">Чай с лимоном и сахаром </t>
  </si>
  <si>
    <t xml:space="preserve">Хлеб пшеничный обогащенный витаминами для детского питания </t>
  </si>
  <si>
    <t>1,1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</si>
  <si>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</si>
  <si>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</si>
  <si>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</si>
  <si>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</si>
  <si>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</si>
  <si>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</si>
  <si>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</si>
  <si>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</si>
  <si>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</si>
  <si>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</si>
  <si>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</si>
  <si>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</si>
  <si>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</si>
  <si>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Плов из мяса птицы (филе)</t>
  </si>
  <si>
    <t>Чай витаминизированный</t>
  </si>
  <si>
    <t>Салат из белокочанной капусты с морковью</t>
  </si>
  <si>
    <t>Маринад овощной без томата</t>
  </si>
  <si>
    <t>Щи из свежей капусты со сметаной</t>
  </si>
  <si>
    <t>Рагу овощное с отварным мясом</t>
  </si>
  <si>
    <t>Компот из свежих плодов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</si>
  <si>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</si>
  <si>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</si>
  <si>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</si>
  <si>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</si>
  <si>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</si>
  <si>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</si>
  <si>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</si>
  <si>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Макаронные изделия отварные с томатным соусом</t>
  </si>
  <si>
    <t>Бутерброд с сыром</t>
  </si>
  <si>
    <t>Свекла отварная порционная</t>
  </si>
  <si>
    <t>Суп крестьянский с пшеном со сметаной</t>
  </si>
  <si>
    <t>Какао с молоком</t>
  </si>
  <si>
    <t>Тефтели из говядины с томатным соусом, каша гречневая вязкая с маслом</t>
  </si>
  <si>
    <t>Чай с лимоном сахаром</t>
  </si>
  <si>
    <t>Суп картофельный с горохом и гренками, с мясом</t>
  </si>
  <si>
    <t>Бутерброд с маслом</t>
  </si>
  <si>
    <t>Картофель тушеный</t>
  </si>
  <si>
    <t>Рагу овощное с филе куриной грудки</t>
  </si>
  <si>
    <t>сладкое</t>
  </si>
  <si>
    <t>Пастила фруктовая</t>
  </si>
  <si>
    <t>38/5</t>
  </si>
  <si>
    <t>Морковь свежая порционная</t>
  </si>
  <si>
    <t>Свекольник со сметаной</t>
  </si>
  <si>
    <t xml:space="preserve">Котлеты мясные с томатным соусом </t>
  </si>
  <si>
    <t xml:space="preserve">Каша рисовая молочная вязкая с маслом </t>
  </si>
  <si>
    <t>Яблоко</t>
  </si>
  <si>
    <t xml:space="preserve">Суп с гречневой крупой </t>
  </si>
  <si>
    <t>Жаркое по-домашнему с говядиной</t>
  </si>
  <si>
    <t>12 лет и старше</t>
  </si>
  <si>
    <t>445,38 175</t>
  </si>
  <si>
    <t>17\8</t>
  </si>
  <si>
    <t>38/81</t>
  </si>
  <si>
    <t>506,25 175,</t>
  </si>
  <si>
    <t xml:space="preserve">МОБУ СОШ с. имени Восьмое Марта </t>
  </si>
  <si>
    <t>директор</t>
  </si>
  <si>
    <t>Усманова А.З.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</si>
</sst>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>
      <alignment vertical="top" wrapText="1"/>
    </xf>
    <xf numFmtId="0" fontId="0" fillId="5" borderId="2" xfId="0" applyFill="1" applyBorder="1" applyAlignment="1">
      <alignment horizontal="center" vertical="top"/>
    </xf>
    <xf numFmtId="3" fontId="0" fillId="5" borderId="2" xfId="0" applyNumberFormat="1" applyFill="1" applyBorder="1" applyAlignment="1">
      <alignment horizontal="center" vertical="top"/>
    </xf>
    <xf numFmtId="2" fontId="0" fillId="5" borderId="2" xfId="0" applyNumberFormat="1" applyFill="1" applyBorder="1" applyAlignment="1" applyProtection="1">
      <alignment horizontal="center" vertical="distributed"/>
      <protection locked="0"/>
    </xf>
    <xf numFmtId="0" fontId="0" fillId="5" borderId="2" xfId="0" applyFill="1" applyBorder="1" applyProtection="1">
      <protection locked="0"/>
    </xf>
    <xf numFmtId="0" fontId="11" fillId="5" borderId="2" xfId="0" applyFont="1" applyFill="1" applyBorder="1" applyAlignment="1" applyProtection="1">
      <alignment vertical="top" wrapText="1"/>
      <protection locked="0"/>
    </xf>
    <xf numFmtId="0" fontId="11" fillId="5" borderId="2" xfId="0" applyFont="1" applyFill="1" applyBorder="1" applyAlignment="1" applyProtection="1">
      <alignment horizontal="center" vertical="top" wrapText="1"/>
      <protection locked="0"/>
    </xf>
    <xf numFmtId="0" fontId="11" fillId="5" borderId="19" xfId="0" applyFont="1" applyFill="1" applyBorder="1" applyAlignment="1" applyProtection="1">
      <alignment horizontal="center" vertical="top" wrapText="1"/>
      <protection locked="0"/>
    </xf>
    <xf numFmtId="0" fontId="0" fillId="5" borderId="19" xfId="0" applyFill="1" applyBorder="1" applyAlignment="1">
      <alignment horizontal="center" vertical="top"/>
    </xf>
    <xf numFmtId="2" fontId="0" fillId="5" borderId="5" xfId="0" applyNumberFormat="1" applyFill="1" applyBorder="1" applyAlignment="1" applyProtection="1">
      <alignment horizontal="center" vertical="distributed"/>
      <protection locked="0"/>
    </xf>
    <xf numFmtId="0" fontId="0" fillId="5" borderId="2" xfId="0" applyFill="1" applyBorder="1"/>
    <xf numFmtId="0" fontId="0" fillId="5" borderId="3" xfId="0" applyFill="1" applyBorder="1" applyAlignment="1" applyProtection="1">
      <alignment vertical="distributed" wrapText="1"/>
      <protection locked="0"/>
    </xf>
    <xf numFmtId="0" fontId="0" fillId="5" borderId="5" xfId="0" applyFill="1" applyBorder="1" applyAlignment="1">
      <alignment horizontal="center" vertical="top"/>
    </xf>
    <xf numFmtId="2" fontId="0" fillId="5" borderId="3" xfId="0" applyNumberFormat="1" applyFill="1" applyBorder="1" applyAlignment="1">
      <alignment horizontal="center" vertical="top"/>
    </xf>
    <xf numFmtId="0" fontId="0" fillId="5" borderId="3" xfId="0" applyFill="1" applyBorder="1" applyAlignment="1">
      <alignment horizontal="center" vertical="top"/>
    </xf>
    <xf numFmtId="0" fontId="0" fillId="5" borderId="25" xfId="0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 wrapText="1"/>
    </xf>
    <xf numFmtId="0" fontId="0" fillId="5" borderId="12" xfId="0" applyFill="1" applyBorder="1" applyAlignment="1" applyProtection="1">
      <alignment wrapText="1"/>
      <protection locked="0"/>
    </xf>
    <xf numFmtId="1" fontId="0" fillId="5" borderId="12" xfId="0" applyNumberFormat="1" applyFill="1" applyBorder="1" applyAlignment="1" applyProtection="1">
      <alignment horizontal="center"/>
      <protection locked="0"/>
    </xf>
    <xf numFmtId="1" fontId="0" fillId="5" borderId="13" xfId="0" applyNumberFormat="1" applyFill="1" applyBorder="1" applyAlignment="1" applyProtection="1">
      <alignment horizontal="center"/>
      <protection locked="0"/>
    </xf>
    <xf numFmtId="16" fontId="0" fillId="5" borderId="12" xfId="0" applyNumberFormat="1" applyFill="1" applyBorder="1" applyAlignment="1" applyProtection="1">
      <alignment horizontal="center"/>
      <protection locked="0"/>
    </xf>
    <xf numFmtId="2" fontId="0" fillId="5" borderId="12" xfId="0" applyNumberFormat="1" applyFill="1" applyBorder="1" applyAlignment="1" applyProtection="1">
      <alignment horizontal="center"/>
      <protection locked="0"/>
    </xf>
    <xf numFmtId="0" fontId="0" fillId="5" borderId="27" xfId="0" applyFill="1" applyBorder="1" applyAlignment="1">
      <alignment vertical="top" wrapText="1"/>
    </xf>
    <xf numFmtId="2" fontId="0" fillId="5" borderId="4" xfId="0" applyNumberFormat="1" applyFill="1" applyBorder="1" applyAlignment="1" applyProtection="1">
      <alignment horizontal="center" vertical="distributed"/>
      <protection locked="0"/>
    </xf>
    <xf numFmtId="0" fontId="0" fillId="5" borderId="19" xfId="0" applyFill="1" applyBorder="1"/>
    <xf numFmtId="0" fontId="0" fillId="5" borderId="2" xfId="0" applyFill="1" applyBorder="1" applyAlignment="1" applyProtection="1">
      <alignment vertical="distributed" wrapText="1"/>
      <protection locked="0"/>
    </xf>
    <xf numFmtId="2" fontId="0" fillId="5" borderId="2" xfId="0" applyNumberFormat="1" applyFill="1" applyBorder="1" applyAlignment="1">
      <alignment horizontal="center" vertical="top"/>
    </xf>
    <xf numFmtId="1" fontId="2" fillId="0" borderId="2" xfId="0" applyNumberFormat="1" applyFont="1" applyBorder="1" applyAlignment="1">
      <alignment horizontal="center" vertical="top" wrapText="1"/>
    </xf>
    <xf numFmtId="1" fontId="0" fillId="5" borderId="19" xfId="0" applyNumberFormat="1" applyFill="1" applyBorder="1" applyAlignment="1">
      <alignment horizontal="center" vertical="top"/>
    </xf>
    <xf numFmtId="0" fontId="0" fillId="5" borderId="5" xfId="0" applyFill="1" applyBorder="1" applyAlignment="1" applyProtection="1">
      <alignment vertical="distributed" wrapText="1"/>
      <protection locked="0"/>
    </xf>
    <xf numFmtId="2" fontId="0" fillId="5" borderId="5" xfId="0" applyNumberFormat="1" applyFill="1" applyBorder="1" applyAlignment="1">
      <alignment horizontal="center" vertical="top"/>
    </xf>
    <xf numFmtId="0" fontId="0" fillId="5" borderId="26" xfId="0" applyFill="1" applyBorder="1" applyAlignment="1">
      <alignment horizontal="center" vertical="top"/>
    </xf>
    <xf numFmtId="0" fontId="11" fillId="5" borderId="2" xfId="0" applyFont="1" applyFill="1" applyBorder="1" applyAlignment="1" applyProtection="1">
      <alignment wrapText="1"/>
      <protection locked="0"/>
    </xf>
    <xf numFmtId="0" fontId="11" fillId="5" borderId="0" xfId="0" applyFont="1" applyFill="1" applyAlignment="1"/>
    <xf numFmtId="0" fontId="0" fillId="6" borderId="2" xfId="0" applyFill="1" applyBorder="1" applyProtection="1">
      <protection locked="0"/>
    </xf>
    <xf numFmtId="0" fontId="0" fillId="5" borderId="5" xfId="0" applyFill="1" applyBorder="1" applyAlignment="1">
      <alignment vertical="top" wrapText="1"/>
    </xf>
    <xf numFmtId="2" fontId="0" fillId="5" borderId="12" xfId="0" applyNumberFormat="1" applyFill="1" applyBorder="1" applyAlignment="1" applyProtection="1">
      <alignment wrapText="1"/>
      <protection locked="0"/>
    </xf>
    <xf numFmtId="0" fontId="11" fillId="5" borderId="1" xfId="0" applyFont="1" applyFill="1" applyBorder="1" applyAlignment="1" applyProtection="1">
      <alignment horizontal="center" vertical="top" wrapText="1"/>
      <protection locked="0"/>
    </xf>
    <xf numFmtId="0" fontId="11" fillId="5" borderId="17" xfId="0" applyFont="1" applyFill="1" applyBorder="1" applyAlignment="1" applyProtection="1">
      <alignment horizontal="center" vertical="top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6" sqref="C1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9" t="s">
        <v>120</v>
      </c>
      <c r="D1" s="100"/>
      <c r="E1" s="100"/>
      <c r="F1" s="13" t="s">
        <v>15</v>
      </c>
      <c r="G1" s="2" t="s">
        <v>16</v>
      </c>
      <c r="H1" s="101" t="s">
        <v>121</v>
      </c>
      <c r="I1" s="101"/>
      <c r="J1" s="101"/>
      <c r="K1" s="101"/>
    </row>
    <row r="2" spans="1:12" ht="18" x14ac:dyDescent="0.2">
      <c r="A2" s="43" t="s">
        <v>6</v>
      </c>
      <c r="C2" s="2"/>
      <c r="G2" s="2" t="s">
        <v>17</v>
      </c>
      <c r="H2" s="101" t="s">
        <v>122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46" t="s">
        <v>115</v>
      </c>
      <c r="G3" s="2" t="s">
        <v>18</v>
      </c>
      <c r="H3" s="55"/>
      <c r="I3" s="55">
        <v>10</v>
      </c>
      <c r="J3" s="56">
        <v>2023</v>
      </c>
      <c r="K3" s="1"/>
    </row>
    <row r="4" spans="1:12" ht="13.5" thickBot="1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4.5" thickBot="1" x14ac:dyDescent="0.25">
      <c r="A5" s="53" t="s">
        <v>13</v>
      </c>
      <c r="B5" s="54" t="s">
        <v>14</v>
      </c>
      <c r="C5" s="44" t="s">
        <v>0</v>
      </c>
      <c r="D5" s="44" t="s">
        <v>12</v>
      </c>
      <c r="E5" s="44" t="s">
        <v>11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9</v>
      </c>
      <c r="K5" s="45" t="s">
        <v>10</v>
      </c>
      <c r="L5" s="44" t="s">
        <v>40</v>
      </c>
    </row>
    <row r="6" spans="1:12" ht="30" x14ac:dyDescent="0.25">
      <c r="A6" s="22">
        <v>1</v>
      </c>
      <c r="B6" s="23">
        <v>1</v>
      </c>
      <c r="C6" s="24" t="s">
        <v>19</v>
      </c>
      <c r="D6" s="5" t="s">
        <v>20</v>
      </c>
      <c r="E6" s="58" t="s">
        <v>44</v>
      </c>
      <c r="F6" s="59">
        <v>285</v>
      </c>
      <c r="G6" s="59">
        <v>15.68</v>
      </c>
      <c r="H6" s="59">
        <v>19</v>
      </c>
      <c r="I6" s="59">
        <v>34.630000000000003</v>
      </c>
      <c r="J6" s="59">
        <v>354.56</v>
      </c>
      <c r="K6" s="60" t="s">
        <v>116</v>
      </c>
      <c r="L6" s="61">
        <v>64.5</v>
      </c>
    </row>
    <row r="7" spans="1:12" ht="15" x14ac:dyDescent="0.25">
      <c r="A7" s="25"/>
      <c r="B7" s="16"/>
      <c r="C7" s="11"/>
      <c r="D7" s="62"/>
      <c r="E7" s="63"/>
      <c r="F7" s="64"/>
      <c r="G7" s="64"/>
      <c r="H7" s="64"/>
      <c r="I7" s="64"/>
      <c r="J7" s="64"/>
      <c r="K7" s="65"/>
      <c r="L7" s="64"/>
    </row>
    <row r="8" spans="1:12" ht="15" x14ac:dyDescent="0.25">
      <c r="A8" s="25"/>
      <c r="B8" s="16"/>
      <c r="C8" s="11"/>
      <c r="D8" s="7" t="s">
        <v>21</v>
      </c>
      <c r="E8" s="58" t="s">
        <v>45</v>
      </c>
      <c r="F8" s="59" t="s">
        <v>46</v>
      </c>
      <c r="G8" s="59">
        <v>0</v>
      </c>
      <c r="H8" s="59">
        <v>0</v>
      </c>
      <c r="I8" s="66" t="s">
        <v>47</v>
      </c>
      <c r="J8" s="59" t="s">
        <v>48</v>
      </c>
      <c r="K8" s="61">
        <v>283</v>
      </c>
      <c r="L8" s="64">
        <v>2.2000000000000002</v>
      </c>
    </row>
    <row r="9" spans="1:12" ht="30" x14ac:dyDescent="0.25">
      <c r="A9" s="25"/>
      <c r="B9" s="16"/>
      <c r="C9" s="11"/>
      <c r="D9" s="7" t="s">
        <v>22</v>
      </c>
      <c r="E9" s="58" t="s">
        <v>49</v>
      </c>
      <c r="F9" s="58">
        <v>40</v>
      </c>
      <c r="G9" s="59">
        <v>3.2</v>
      </c>
      <c r="H9" s="59">
        <v>0.4</v>
      </c>
      <c r="I9" s="66">
        <v>22</v>
      </c>
      <c r="J9" s="59">
        <v>104</v>
      </c>
      <c r="K9" s="59">
        <v>420.02</v>
      </c>
      <c r="L9" s="67">
        <v>3.5</v>
      </c>
    </row>
    <row r="10" spans="1:12" ht="15" x14ac:dyDescent="0.25">
      <c r="A10" s="25"/>
      <c r="B10" s="16"/>
      <c r="C10" s="11"/>
      <c r="D10" s="7" t="s">
        <v>23</v>
      </c>
      <c r="E10" s="63"/>
      <c r="F10" s="61"/>
      <c r="G10" s="59"/>
      <c r="H10" s="59"/>
      <c r="I10" s="59"/>
      <c r="J10" s="66"/>
      <c r="K10" s="65"/>
      <c r="L10" s="64"/>
    </row>
    <row r="11" spans="1:12" ht="15.75" thickBot="1" x14ac:dyDescent="0.3">
      <c r="A11" s="25"/>
      <c r="B11" s="16"/>
      <c r="C11" s="11"/>
      <c r="D11" s="68" t="s">
        <v>32</v>
      </c>
      <c r="E11" s="69" t="s">
        <v>50</v>
      </c>
      <c r="F11" s="70" t="s">
        <v>51</v>
      </c>
      <c r="G11" s="71">
        <v>2.4</v>
      </c>
      <c r="H11" s="72" t="s">
        <v>52</v>
      </c>
      <c r="I11" s="73" t="s">
        <v>53</v>
      </c>
      <c r="J11" s="70" t="s">
        <v>54</v>
      </c>
      <c r="K11" s="72" t="s">
        <v>55</v>
      </c>
      <c r="L11" s="67">
        <v>3</v>
      </c>
    </row>
    <row r="12" spans="1:12" ht="15.75" thickBot="1" x14ac:dyDescent="0.3">
      <c r="A12" s="25"/>
      <c r="B12" s="16"/>
      <c r="C12" s="11"/>
      <c r="D12" s="68"/>
      <c r="E12" s="72"/>
      <c r="F12" s="69"/>
      <c r="G12" s="70"/>
      <c r="H12" s="67"/>
      <c r="I12" s="70"/>
      <c r="J12" s="71"/>
      <c r="K12" s="72"/>
      <c r="L12" s="73"/>
    </row>
    <row r="13" spans="1:12" ht="15" x14ac:dyDescent="0.25">
      <c r="A13" s="26"/>
      <c r="B13" s="18"/>
      <c r="C13" s="8"/>
      <c r="D13" s="19" t="s">
        <v>38</v>
      </c>
      <c r="E13" s="9"/>
      <c r="F13" s="74">
        <f>F6+F7+F8+F9+F10+F11</f>
        <v>555</v>
      </c>
      <c r="G13" s="74">
        <f t="shared" ref="G13:L13" si="0">G6+G7+G8+G9+G10+G11</f>
        <v>21.279999999999998</v>
      </c>
      <c r="H13" s="74">
        <f t="shared" si="0"/>
        <v>19.7</v>
      </c>
      <c r="I13" s="74">
        <f t="shared" si="0"/>
        <v>80.41</v>
      </c>
      <c r="J13" s="74">
        <f t="shared" si="0"/>
        <v>564.46</v>
      </c>
      <c r="K13" s="74"/>
      <c r="L13" s="74">
        <f t="shared" si="0"/>
        <v>73.2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.75" thickBot="1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.75" thickBot="1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75" t="s">
        <v>56</v>
      </c>
      <c r="F18" s="76">
        <v>100</v>
      </c>
      <c r="G18" s="76">
        <v>2.95</v>
      </c>
      <c r="H18" s="76">
        <v>0.2</v>
      </c>
      <c r="I18" s="77">
        <v>5.5</v>
      </c>
      <c r="J18" s="76">
        <v>36.67</v>
      </c>
      <c r="K18" s="78" t="s">
        <v>117</v>
      </c>
      <c r="L18" s="79">
        <v>10</v>
      </c>
    </row>
    <row r="19" spans="1:12" ht="15" x14ac:dyDescent="0.25">
      <c r="A19" s="25"/>
      <c r="B19" s="16"/>
      <c r="C19" s="11"/>
      <c r="D19" s="7" t="s">
        <v>27</v>
      </c>
      <c r="E19" s="80" t="s">
        <v>57</v>
      </c>
      <c r="F19" s="59">
        <v>250</v>
      </c>
      <c r="G19" s="59">
        <v>2.77</v>
      </c>
      <c r="H19" s="59">
        <v>8</v>
      </c>
      <c r="I19" s="66">
        <v>15.61</v>
      </c>
      <c r="J19" s="59">
        <v>121.35</v>
      </c>
      <c r="K19" s="59">
        <v>66.62</v>
      </c>
      <c r="L19" s="81">
        <v>16.850000000000001</v>
      </c>
    </row>
    <row r="20" spans="1:12" ht="15" x14ac:dyDescent="0.25">
      <c r="A20" s="25"/>
      <c r="B20" s="16"/>
      <c r="C20" s="11"/>
      <c r="D20" s="7" t="s">
        <v>28</v>
      </c>
      <c r="E20" s="58" t="s">
        <v>58</v>
      </c>
      <c r="F20" s="59">
        <v>100</v>
      </c>
      <c r="G20" s="59">
        <v>10.18</v>
      </c>
      <c r="H20" s="59">
        <v>15</v>
      </c>
      <c r="I20" s="66">
        <v>2.17</v>
      </c>
      <c r="J20" s="59">
        <v>119.99</v>
      </c>
      <c r="K20" s="59">
        <v>80.62</v>
      </c>
      <c r="L20" s="61">
        <v>29.5</v>
      </c>
    </row>
    <row r="21" spans="1:12" ht="15" x14ac:dyDescent="0.25">
      <c r="A21" s="25"/>
      <c r="B21" s="16"/>
      <c r="C21" s="11"/>
      <c r="D21" s="7" t="s">
        <v>29</v>
      </c>
      <c r="E21" s="68" t="s">
        <v>59</v>
      </c>
      <c r="F21" s="68">
        <v>190</v>
      </c>
      <c r="G21" s="68">
        <v>6.97</v>
      </c>
      <c r="H21" s="68">
        <v>4.4400000000000004</v>
      </c>
      <c r="I21" s="82">
        <v>39</v>
      </c>
      <c r="J21" s="68">
        <v>245.99</v>
      </c>
      <c r="K21" s="68">
        <v>211.06</v>
      </c>
      <c r="L21" s="68">
        <v>15.6</v>
      </c>
    </row>
    <row r="22" spans="1:12" ht="15" x14ac:dyDescent="0.25">
      <c r="A22" s="25"/>
      <c r="B22" s="16"/>
      <c r="C22" s="11"/>
      <c r="D22" s="7" t="s">
        <v>30</v>
      </c>
      <c r="E22" s="58" t="s">
        <v>60</v>
      </c>
      <c r="F22" s="59" t="s">
        <v>46</v>
      </c>
      <c r="G22" s="59">
        <v>0</v>
      </c>
      <c r="H22" s="59">
        <v>0</v>
      </c>
      <c r="I22" s="66">
        <v>23.5</v>
      </c>
      <c r="J22" s="59" t="s">
        <v>61</v>
      </c>
      <c r="K22" s="59" t="s">
        <v>62</v>
      </c>
      <c r="L22" s="61">
        <v>5</v>
      </c>
    </row>
    <row r="23" spans="1:12" ht="30" x14ac:dyDescent="0.25">
      <c r="A23" s="25"/>
      <c r="B23" s="16"/>
      <c r="C23" s="11"/>
      <c r="D23" s="7" t="s">
        <v>31</v>
      </c>
      <c r="E23" s="58" t="s">
        <v>49</v>
      </c>
      <c r="F23" s="59">
        <v>50</v>
      </c>
      <c r="G23" s="59">
        <v>4</v>
      </c>
      <c r="H23" s="59">
        <v>0.5</v>
      </c>
      <c r="I23" s="66">
        <v>27.5</v>
      </c>
      <c r="J23" s="59">
        <v>130</v>
      </c>
      <c r="K23" s="59">
        <v>420.06</v>
      </c>
      <c r="L23" s="61">
        <v>4</v>
      </c>
    </row>
    <row r="24" spans="1:12" ht="15" x14ac:dyDescent="0.25">
      <c r="A24" s="25"/>
      <c r="B24" s="16"/>
      <c r="C24" s="11"/>
      <c r="D24" s="7" t="s">
        <v>32</v>
      </c>
      <c r="E24" s="83" t="s">
        <v>50</v>
      </c>
      <c r="F24" s="59">
        <v>40</v>
      </c>
      <c r="G24" s="84">
        <v>3.2</v>
      </c>
      <c r="H24" s="59">
        <v>0.4</v>
      </c>
      <c r="I24" s="66">
        <v>18.399999999999999</v>
      </c>
      <c r="J24" s="59">
        <v>88</v>
      </c>
      <c r="K24" s="59">
        <v>421.11</v>
      </c>
      <c r="L24" s="61">
        <v>3.5</v>
      </c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85">
        <f>F18+F19+F20+F21+F22+F23+F24</f>
        <v>930</v>
      </c>
      <c r="G27" s="74">
        <f t="shared" ref="G27:L27" si="2">G18+G19+G20+G21+G22+G23+G24</f>
        <v>30.07</v>
      </c>
      <c r="H27" s="74">
        <f t="shared" si="2"/>
        <v>28.54</v>
      </c>
      <c r="I27" s="74">
        <f t="shared" si="2"/>
        <v>131.68</v>
      </c>
      <c r="J27" s="74">
        <f t="shared" si="2"/>
        <v>837</v>
      </c>
      <c r="K27" s="74"/>
      <c r="L27" s="74">
        <f t="shared" si="2"/>
        <v>84.45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/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97" t="s">
        <v>4</v>
      </c>
      <c r="D47" s="98"/>
      <c r="E47" s="33"/>
      <c r="F47" s="34">
        <f>F13+F17+F27+F32+F39+F46</f>
        <v>1485</v>
      </c>
      <c r="G47" s="34">
        <f t="shared" ref="G47:J47" si="6">G13+G17+G27+G32+G39+G46</f>
        <v>51.349999999999994</v>
      </c>
      <c r="H47" s="34">
        <f t="shared" si="6"/>
        <v>48.239999999999995</v>
      </c>
      <c r="I47" s="34">
        <f t="shared" si="6"/>
        <v>212.09</v>
      </c>
      <c r="J47" s="34">
        <f t="shared" si="6"/>
        <v>1401.46</v>
      </c>
      <c r="K47" s="35"/>
      <c r="L47" s="34">
        <v>157.65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20</v>
      </c>
      <c r="E48" s="58" t="s">
        <v>63</v>
      </c>
      <c r="F48" s="59">
        <v>230</v>
      </c>
      <c r="G48" s="59">
        <v>18</v>
      </c>
      <c r="H48" s="59">
        <v>20.9</v>
      </c>
      <c r="I48" s="59">
        <v>39.700000000000003</v>
      </c>
      <c r="J48" s="59">
        <v>414</v>
      </c>
      <c r="K48" s="59" t="s">
        <v>118</v>
      </c>
      <c r="L48" s="61">
        <v>49.35</v>
      </c>
    </row>
    <row r="49" spans="1:12" ht="15" x14ac:dyDescent="0.25">
      <c r="A49" s="15"/>
      <c r="B49" s="16"/>
      <c r="C49" s="11"/>
      <c r="D49" s="62"/>
      <c r="E49" s="63"/>
      <c r="F49" s="64"/>
      <c r="G49" s="64"/>
      <c r="H49" s="64"/>
      <c r="I49" s="64"/>
      <c r="J49" s="64"/>
      <c r="K49" s="65"/>
      <c r="L49" s="64"/>
    </row>
    <row r="50" spans="1:12" ht="15" x14ac:dyDescent="0.25">
      <c r="A50" s="15"/>
      <c r="B50" s="16"/>
      <c r="C50" s="11"/>
      <c r="D50" s="7" t="s">
        <v>21</v>
      </c>
      <c r="E50" s="58" t="s">
        <v>64</v>
      </c>
      <c r="F50" s="59" t="s">
        <v>46</v>
      </c>
      <c r="G50" s="59">
        <v>0.06</v>
      </c>
      <c r="H50" s="59">
        <v>0.01</v>
      </c>
      <c r="I50" s="66">
        <v>10.19</v>
      </c>
      <c r="J50" s="59">
        <v>42.28</v>
      </c>
      <c r="K50" s="59">
        <v>285</v>
      </c>
      <c r="L50" s="61">
        <v>2.2000000000000002</v>
      </c>
    </row>
    <row r="51" spans="1:12" ht="30" x14ac:dyDescent="0.25">
      <c r="A51" s="15"/>
      <c r="B51" s="16"/>
      <c r="C51" s="11"/>
      <c r="D51" s="7" t="s">
        <v>22</v>
      </c>
      <c r="E51" s="58" t="s">
        <v>65</v>
      </c>
      <c r="F51" s="59" t="s">
        <v>51</v>
      </c>
      <c r="G51" s="59">
        <v>2.4</v>
      </c>
      <c r="H51" s="59">
        <v>0.3</v>
      </c>
      <c r="I51" s="66">
        <v>16.5</v>
      </c>
      <c r="J51" s="59">
        <v>78</v>
      </c>
      <c r="K51" s="59" t="s">
        <v>66</v>
      </c>
      <c r="L51" s="61">
        <v>1.65</v>
      </c>
    </row>
    <row r="52" spans="1:12" ht="15" x14ac:dyDescent="0.25">
      <c r="A52" s="15"/>
      <c r="B52" s="16"/>
      <c r="C52" s="11"/>
      <c r="D52" s="7" t="s">
        <v>23</v>
      </c>
      <c r="E52" s="58" t="s">
        <v>67</v>
      </c>
      <c r="F52" s="59">
        <v>200</v>
      </c>
      <c r="G52" s="84">
        <v>1</v>
      </c>
      <c r="H52" s="84">
        <v>0.2</v>
      </c>
      <c r="I52" s="86">
        <v>20.2</v>
      </c>
      <c r="J52" s="84">
        <v>92</v>
      </c>
      <c r="K52" s="84">
        <v>86.12</v>
      </c>
      <c r="L52" s="61">
        <v>20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F48+F49+F50+F51+F52</f>
        <v>660</v>
      </c>
      <c r="G55" s="21">
        <f t="shared" ref="G55" si="7">SUM(G48:G54)</f>
        <v>21.459999999999997</v>
      </c>
      <c r="H55" s="21">
        <f t="shared" ref="H55:J55" si="8">SUM(H48:H54)</f>
        <v>21.41</v>
      </c>
      <c r="I55" s="21">
        <f t="shared" si="8"/>
        <v>86.59</v>
      </c>
      <c r="J55" s="21">
        <f t="shared" si="8"/>
        <v>626.28</v>
      </c>
      <c r="K55" s="27"/>
      <c r="L55" s="21">
        <f t="shared" ref="L55" si="9">SUM(L48:L54)</f>
        <v>73.2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.75" thickBot="1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:J59" si="10">SUM(G56:G58)</f>
        <v>0</v>
      </c>
      <c r="H59" s="21">
        <f t="shared" si="10"/>
        <v>0</v>
      </c>
      <c r="I59" s="21">
        <f t="shared" si="10"/>
        <v>0</v>
      </c>
      <c r="J59" s="21">
        <f t="shared" si="10"/>
        <v>0</v>
      </c>
      <c r="K59" s="27"/>
      <c r="L59" s="21">
        <f t="shared" ref="L59" ca="1" si="11">SUM(L56:L64)</f>
        <v>0</v>
      </c>
    </row>
    <row r="60" spans="1:12" ht="15.75" thickBot="1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75" t="s">
        <v>68</v>
      </c>
      <c r="F60" s="76">
        <v>100</v>
      </c>
      <c r="G60" s="79">
        <v>1.6</v>
      </c>
      <c r="H60" s="79">
        <v>4.5999999999999996</v>
      </c>
      <c r="I60" s="79">
        <v>11.1</v>
      </c>
      <c r="J60" s="79">
        <v>90</v>
      </c>
      <c r="K60" s="79">
        <v>21.1</v>
      </c>
      <c r="L60" s="79">
        <v>12</v>
      </c>
    </row>
    <row r="61" spans="1:12" ht="15" x14ac:dyDescent="0.25">
      <c r="A61" s="15"/>
      <c r="B61" s="16"/>
      <c r="C61" s="11"/>
      <c r="D61" s="7" t="s">
        <v>27</v>
      </c>
      <c r="E61" s="80" t="s">
        <v>69</v>
      </c>
      <c r="F61" s="59">
        <v>250</v>
      </c>
      <c r="G61" s="59">
        <v>2.4</v>
      </c>
      <c r="H61" s="59">
        <v>2.5</v>
      </c>
      <c r="I61" s="66">
        <v>18.100000000000001</v>
      </c>
      <c r="J61" s="59">
        <v>107</v>
      </c>
      <c r="K61" s="59">
        <v>58</v>
      </c>
      <c r="L61" s="81">
        <v>16</v>
      </c>
    </row>
    <row r="62" spans="1:12" ht="15" x14ac:dyDescent="0.25">
      <c r="A62" s="15"/>
      <c r="B62" s="16"/>
      <c r="C62" s="11"/>
      <c r="D62" s="7" t="s">
        <v>28</v>
      </c>
      <c r="E62" s="58" t="s">
        <v>70</v>
      </c>
      <c r="F62" s="59">
        <v>100</v>
      </c>
      <c r="G62" s="59">
        <v>14</v>
      </c>
      <c r="H62" s="59">
        <v>12.21</v>
      </c>
      <c r="I62" s="66">
        <v>8.85</v>
      </c>
      <c r="J62" s="59">
        <v>180.64</v>
      </c>
      <c r="K62" s="59">
        <v>506.25</v>
      </c>
      <c r="L62" s="61">
        <v>29.15</v>
      </c>
    </row>
    <row r="63" spans="1:12" ht="15" x14ac:dyDescent="0.25">
      <c r="A63" s="15"/>
      <c r="B63" s="16"/>
      <c r="C63" s="11"/>
      <c r="D63" s="7" t="s">
        <v>29</v>
      </c>
      <c r="E63" s="68" t="s">
        <v>71</v>
      </c>
      <c r="F63" s="68">
        <v>180</v>
      </c>
      <c r="G63" s="68">
        <v>6</v>
      </c>
      <c r="H63" s="68">
        <v>7.88</v>
      </c>
      <c r="I63" s="68">
        <v>32</v>
      </c>
      <c r="J63" s="68">
        <v>250</v>
      </c>
      <c r="K63" s="68">
        <v>611.02</v>
      </c>
      <c r="L63" s="68">
        <v>19</v>
      </c>
    </row>
    <row r="64" spans="1:12" ht="15" x14ac:dyDescent="0.25">
      <c r="A64" s="15"/>
      <c r="B64" s="16"/>
      <c r="C64" s="11"/>
      <c r="D64" s="7" t="s">
        <v>30</v>
      </c>
      <c r="E64" s="58" t="s">
        <v>72</v>
      </c>
      <c r="F64" s="59" t="s">
        <v>46</v>
      </c>
      <c r="G64" s="59">
        <v>1</v>
      </c>
      <c r="H64" s="59">
        <v>0.09</v>
      </c>
      <c r="I64" s="66">
        <v>29</v>
      </c>
      <c r="J64" s="59">
        <v>128.6</v>
      </c>
      <c r="K64" s="59">
        <v>293</v>
      </c>
      <c r="L64" s="61">
        <v>5</v>
      </c>
    </row>
    <row r="65" spans="1:12" ht="30" x14ac:dyDescent="0.25">
      <c r="A65" s="15"/>
      <c r="B65" s="16"/>
      <c r="C65" s="11"/>
      <c r="D65" s="7" t="s">
        <v>31</v>
      </c>
      <c r="E65" s="58" t="s">
        <v>49</v>
      </c>
      <c r="F65" s="59">
        <v>30</v>
      </c>
      <c r="G65" s="59">
        <v>2.4</v>
      </c>
      <c r="H65" s="59">
        <v>0.3</v>
      </c>
      <c r="I65" s="66">
        <v>16.5</v>
      </c>
      <c r="J65" s="59">
        <v>78</v>
      </c>
      <c r="K65" s="59">
        <v>1.1000000000000001</v>
      </c>
      <c r="L65" s="61">
        <v>1.65</v>
      </c>
    </row>
    <row r="66" spans="1:12" ht="15" x14ac:dyDescent="0.25">
      <c r="A66" s="15"/>
      <c r="B66" s="16"/>
      <c r="C66" s="11"/>
      <c r="D66" s="7" t="s">
        <v>32</v>
      </c>
      <c r="E66" s="87" t="s">
        <v>50</v>
      </c>
      <c r="F66" s="70" t="s">
        <v>51</v>
      </c>
      <c r="G66" s="88">
        <v>2.4</v>
      </c>
      <c r="H66" s="70" t="s">
        <v>52</v>
      </c>
      <c r="I66" s="89" t="s">
        <v>53</v>
      </c>
      <c r="J66" s="70" t="s">
        <v>54</v>
      </c>
      <c r="K66" s="70" t="s">
        <v>55</v>
      </c>
      <c r="L66" s="67">
        <v>1.65</v>
      </c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85">
        <f>F60+F61+F62+F63+F64+F65+F66</f>
        <v>890</v>
      </c>
      <c r="G69" s="74">
        <f t="shared" ref="G69:L69" si="12">G60+G61+G62+G63+G64+G65+G66</f>
        <v>29.799999999999997</v>
      </c>
      <c r="H69" s="74">
        <f t="shared" si="12"/>
        <v>27.880000000000003</v>
      </c>
      <c r="I69" s="74">
        <f t="shared" si="12"/>
        <v>129.35000000000002</v>
      </c>
      <c r="J69" s="74">
        <f t="shared" si="12"/>
        <v>900.24</v>
      </c>
      <c r="K69" s="74"/>
      <c r="L69" s="74">
        <f t="shared" si="12"/>
        <v>84.450000000000017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:J74" si="13">SUM(G70:G73)</f>
        <v>0</v>
      </c>
      <c r="H74" s="21">
        <f t="shared" si="13"/>
        <v>0</v>
      </c>
      <c r="I74" s="21">
        <f t="shared" si="13"/>
        <v>0</v>
      </c>
      <c r="J74" s="21">
        <f t="shared" si="13"/>
        <v>0</v>
      </c>
      <c r="K74" s="27"/>
      <c r="L74" s="21"/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:J81" si="14">SUM(G75:G80)</f>
        <v>0</v>
      </c>
      <c r="H81" s="21">
        <f t="shared" si="14"/>
        <v>0</v>
      </c>
      <c r="I81" s="21">
        <f t="shared" si="14"/>
        <v>0</v>
      </c>
      <c r="J81" s="21">
        <f t="shared" si="14"/>
        <v>0</v>
      </c>
      <c r="K81" s="27"/>
      <c r="L81" s="21">
        <f t="shared" ref="L81" ca="1" si="15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:J88" si="16">SUM(G82:G87)</f>
        <v>0</v>
      </c>
      <c r="H88" s="21">
        <f t="shared" si="16"/>
        <v>0</v>
      </c>
      <c r="I88" s="21">
        <f t="shared" si="16"/>
        <v>0</v>
      </c>
      <c r="J88" s="21">
        <f t="shared" si="16"/>
        <v>0</v>
      </c>
      <c r="K88" s="27"/>
      <c r="L88" s="21">
        <f t="shared" ref="L88" ca="1" si="1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97" t="s">
        <v>4</v>
      </c>
      <c r="D89" s="98"/>
      <c r="E89" s="33"/>
      <c r="F89" s="34">
        <f>F55+F59+F69+F74+F81+F88</f>
        <v>1550</v>
      </c>
      <c r="G89" s="34">
        <f t="shared" ref="G89:J89" si="18">G55+G59+G69+G74+G81+G88</f>
        <v>51.259999999999991</v>
      </c>
      <c r="H89" s="34">
        <f t="shared" si="18"/>
        <v>49.290000000000006</v>
      </c>
      <c r="I89" s="34">
        <f t="shared" si="18"/>
        <v>215.94000000000003</v>
      </c>
      <c r="J89" s="34">
        <f t="shared" si="18"/>
        <v>1526.52</v>
      </c>
      <c r="K89" s="35"/>
      <c r="L89" s="34">
        <v>157.65</v>
      </c>
    </row>
    <row r="90" spans="1:12" ht="15" x14ac:dyDescent="0.25">
      <c r="A90" s="22">
        <v>1</v>
      </c>
      <c r="B90" s="23">
        <v>3</v>
      </c>
      <c r="C90" s="24" t="s">
        <v>19</v>
      </c>
      <c r="D90" s="5" t="s">
        <v>20</v>
      </c>
      <c r="E90" s="58" t="s">
        <v>73</v>
      </c>
      <c r="F90" s="59">
        <v>280</v>
      </c>
      <c r="G90" s="59">
        <v>13</v>
      </c>
      <c r="H90" s="59">
        <v>15.71</v>
      </c>
      <c r="I90" s="59">
        <v>21</v>
      </c>
      <c r="J90" s="59">
        <v>235</v>
      </c>
      <c r="K90" s="59">
        <v>66.650000000000006</v>
      </c>
      <c r="L90" s="61">
        <v>50.2</v>
      </c>
    </row>
    <row r="91" spans="1:12" ht="15" x14ac:dyDescent="0.25">
      <c r="A91" s="25"/>
      <c r="B91" s="16"/>
      <c r="C91" s="11"/>
      <c r="D91" s="62"/>
      <c r="E91" s="63"/>
      <c r="F91" s="64"/>
      <c r="G91" s="64"/>
      <c r="H91" s="64"/>
      <c r="I91" s="64"/>
      <c r="J91" s="64"/>
      <c r="K91" s="65"/>
      <c r="L91" s="64"/>
    </row>
    <row r="92" spans="1:12" ht="15" x14ac:dyDescent="0.25">
      <c r="A92" s="25"/>
      <c r="B92" s="16"/>
      <c r="C92" s="11"/>
      <c r="D92" s="7" t="s">
        <v>21</v>
      </c>
      <c r="E92" s="58" t="s">
        <v>74</v>
      </c>
      <c r="F92" s="59" t="s">
        <v>46</v>
      </c>
      <c r="G92" s="59">
        <v>0</v>
      </c>
      <c r="H92" s="59">
        <v>0</v>
      </c>
      <c r="I92" s="66">
        <v>23.5</v>
      </c>
      <c r="J92" s="59">
        <v>95</v>
      </c>
      <c r="K92" s="59">
        <v>305.11</v>
      </c>
      <c r="L92" s="61">
        <v>5</v>
      </c>
    </row>
    <row r="93" spans="1:12" ht="15" x14ac:dyDescent="0.25">
      <c r="A93" s="25"/>
      <c r="B93" s="16"/>
      <c r="C93" s="11"/>
      <c r="D93" s="7" t="s">
        <v>22</v>
      </c>
      <c r="E93" s="58" t="s">
        <v>75</v>
      </c>
      <c r="F93" s="59">
        <v>45</v>
      </c>
      <c r="G93" s="59">
        <v>5.07</v>
      </c>
      <c r="H93" s="59">
        <v>6.59</v>
      </c>
      <c r="I93" s="66">
        <v>16.57</v>
      </c>
      <c r="J93" s="59">
        <v>146.05000000000001</v>
      </c>
      <c r="K93" s="59">
        <v>1.3</v>
      </c>
      <c r="L93" s="61">
        <v>15</v>
      </c>
    </row>
    <row r="94" spans="1:12" ht="15" x14ac:dyDescent="0.25">
      <c r="A94" s="25"/>
      <c r="B94" s="16"/>
      <c r="C94" s="11"/>
      <c r="D94" s="7" t="s">
        <v>23</v>
      </c>
      <c r="E94" s="90"/>
      <c r="F94" s="91"/>
      <c r="G94" s="61"/>
      <c r="H94" s="59"/>
      <c r="I94" s="59"/>
      <c r="J94" s="59"/>
      <c r="K94" s="59"/>
      <c r="L94" s="64"/>
    </row>
    <row r="95" spans="1:12" ht="15.75" thickBot="1" x14ac:dyDescent="0.3">
      <c r="A95" s="25"/>
      <c r="B95" s="16"/>
      <c r="C95" s="11"/>
      <c r="D95" s="62" t="s">
        <v>32</v>
      </c>
      <c r="E95" s="69" t="s">
        <v>50</v>
      </c>
      <c r="F95" s="70">
        <v>40</v>
      </c>
      <c r="G95" s="71">
        <v>3.2</v>
      </c>
      <c r="H95" s="72">
        <v>0.4</v>
      </c>
      <c r="I95" s="73">
        <v>18.399999999999999</v>
      </c>
      <c r="J95" s="70">
        <v>88</v>
      </c>
      <c r="K95" s="72">
        <v>421.11</v>
      </c>
      <c r="L95" s="67">
        <v>3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F90+F91+F92+F93+F94+F95</f>
        <v>565</v>
      </c>
      <c r="G97" s="21">
        <f t="shared" ref="G97:L97" si="19">G90+G91+G92+G93+G94+G95</f>
        <v>21.27</v>
      </c>
      <c r="H97" s="21">
        <f t="shared" si="19"/>
        <v>22.7</v>
      </c>
      <c r="I97" s="21">
        <f t="shared" si="19"/>
        <v>79.47</v>
      </c>
      <c r="J97" s="21">
        <f t="shared" si="19"/>
        <v>564.04999999999995</v>
      </c>
      <c r="K97" s="21"/>
      <c r="L97" s="21">
        <f t="shared" si="19"/>
        <v>73.2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.75" thickBot="1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:J101" si="20">SUM(G98:G100)</f>
        <v>0</v>
      </c>
      <c r="H101" s="21">
        <f t="shared" si="20"/>
        <v>0</v>
      </c>
      <c r="I101" s="21">
        <f t="shared" si="20"/>
        <v>0</v>
      </c>
      <c r="J101" s="21">
        <f t="shared" si="20"/>
        <v>0</v>
      </c>
      <c r="K101" s="27"/>
      <c r="L101" s="21">
        <f t="shared" ref="L101" ca="1" si="21">SUM(L98:L106)</f>
        <v>0</v>
      </c>
    </row>
    <row r="102" spans="1:12" ht="15.75" thickBot="1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75" t="s">
        <v>76</v>
      </c>
      <c r="F102" s="76">
        <v>100</v>
      </c>
      <c r="G102" s="76">
        <v>0.8</v>
      </c>
      <c r="H102" s="76">
        <v>5</v>
      </c>
      <c r="I102" s="76">
        <v>10</v>
      </c>
      <c r="J102" s="76">
        <v>105</v>
      </c>
      <c r="K102" s="79">
        <v>33.1</v>
      </c>
      <c r="L102" s="79">
        <v>12</v>
      </c>
    </row>
    <row r="103" spans="1:12" ht="15" x14ac:dyDescent="0.25">
      <c r="A103" s="25"/>
      <c r="B103" s="16"/>
      <c r="C103" s="11"/>
      <c r="D103" s="7" t="s">
        <v>27</v>
      </c>
      <c r="E103" s="80" t="s">
        <v>77</v>
      </c>
      <c r="F103" s="59">
        <v>270</v>
      </c>
      <c r="G103" s="59">
        <v>8.4700000000000006</v>
      </c>
      <c r="H103" s="59">
        <v>4.87</v>
      </c>
      <c r="I103" s="66">
        <v>37.090000000000003</v>
      </c>
      <c r="J103" s="59">
        <v>252</v>
      </c>
      <c r="K103" s="59">
        <v>129.13999999999999</v>
      </c>
      <c r="L103" s="81">
        <v>16.5</v>
      </c>
    </row>
    <row r="104" spans="1:12" ht="15" x14ac:dyDescent="0.25">
      <c r="A104" s="25"/>
      <c r="B104" s="16"/>
      <c r="C104" s="11"/>
      <c r="D104" s="7" t="s">
        <v>28</v>
      </c>
      <c r="E104" s="58" t="s">
        <v>78</v>
      </c>
      <c r="F104" s="59">
        <v>200</v>
      </c>
      <c r="G104" s="59">
        <v>14</v>
      </c>
      <c r="H104" s="59">
        <v>18</v>
      </c>
      <c r="I104" s="66">
        <v>23.44</v>
      </c>
      <c r="J104" s="59">
        <v>253</v>
      </c>
      <c r="K104" s="59">
        <v>684.1</v>
      </c>
      <c r="L104" s="61">
        <v>46.3</v>
      </c>
    </row>
    <row r="105" spans="1:12" ht="15" x14ac:dyDescent="0.25">
      <c r="A105" s="25"/>
      <c r="B105" s="16"/>
      <c r="C105" s="11"/>
      <c r="D105" s="7" t="s">
        <v>29</v>
      </c>
      <c r="E105" s="68"/>
      <c r="F105" s="68"/>
      <c r="G105" s="68"/>
      <c r="H105" s="68"/>
      <c r="I105" s="68"/>
      <c r="J105" s="68"/>
      <c r="K105" s="68"/>
      <c r="L105" s="68"/>
    </row>
    <row r="106" spans="1:12" ht="15" x14ac:dyDescent="0.25">
      <c r="A106" s="25"/>
      <c r="B106" s="16"/>
      <c r="C106" s="11"/>
      <c r="D106" s="7" t="s">
        <v>30</v>
      </c>
      <c r="E106" s="58" t="s">
        <v>79</v>
      </c>
      <c r="F106" s="59" t="s">
        <v>46</v>
      </c>
      <c r="G106" s="59">
        <v>0</v>
      </c>
      <c r="H106" s="59">
        <v>0</v>
      </c>
      <c r="I106" s="66">
        <v>9.98</v>
      </c>
      <c r="J106" s="59">
        <v>39.9</v>
      </c>
      <c r="K106" s="59">
        <v>283</v>
      </c>
      <c r="L106" s="61">
        <v>5</v>
      </c>
    </row>
    <row r="107" spans="1:12" ht="30" x14ac:dyDescent="0.25">
      <c r="A107" s="25"/>
      <c r="B107" s="16"/>
      <c r="C107" s="11"/>
      <c r="D107" s="7" t="s">
        <v>31</v>
      </c>
      <c r="E107" s="58" t="s">
        <v>49</v>
      </c>
      <c r="F107" s="59">
        <v>40</v>
      </c>
      <c r="G107" s="59">
        <v>3.2</v>
      </c>
      <c r="H107" s="59">
        <v>0.4</v>
      </c>
      <c r="I107" s="66">
        <v>22</v>
      </c>
      <c r="J107" s="59">
        <v>104</v>
      </c>
      <c r="K107" s="59">
        <v>420.02</v>
      </c>
      <c r="L107" s="61">
        <v>3</v>
      </c>
    </row>
    <row r="108" spans="1:12" ht="15" x14ac:dyDescent="0.25">
      <c r="A108" s="25"/>
      <c r="B108" s="16"/>
      <c r="C108" s="11"/>
      <c r="D108" s="7" t="s">
        <v>32</v>
      </c>
      <c r="E108" s="87" t="s">
        <v>50</v>
      </c>
      <c r="F108" s="70" t="s">
        <v>51</v>
      </c>
      <c r="G108" s="88">
        <v>2.4</v>
      </c>
      <c r="H108" s="70" t="s">
        <v>52</v>
      </c>
      <c r="I108" s="89" t="s">
        <v>53</v>
      </c>
      <c r="J108" s="70" t="s">
        <v>54</v>
      </c>
      <c r="K108" s="70" t="s">
        <v>55</v>
      </c>
      <c r="L108" s="67">
        <v>1.65</v>
      </c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85">
        <f>F102+F103+F104+F105+F106+F107+F108</f>
        <v>840</v>
      </c>
      <c r="G111" s="74">
        <f t="shared" ref="G111:L111" si="22">G102+G103+G104+G105+G106+G107+G108</f>
        <v>28.87</v>
      </c>
      <c r="H111" s="74">
        <f t="shared" si="22"/>
        <v>28.57</v>
      </c>
      <c r="I111" s="74">
        <f t="shared" si="22"/>
        <v>116.31</v>
      </c>
      <c r="J111" s="74">
        <f t="shared" si="22"/>
        <v>819.9</v>
      </c>
      <c r="K111" s="74"/>
      <c r="L111" s="74">
        <f t="shared" si="22"/>
        <v>84.45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:J116" si="23">SUM(G112:G115)</f>
        <v>0</v>
      </c>
      <c r="H116" s="21">
        <f t="shared" si="23"/>
        <v>0</v>
      </c>
      <c r="I116" s="21">
        <f t="shared" si="23"/>
        <v>0</v>
      </c>
      <c r="J116" s="21">
        <f t="shared" si="23"/>
        <v>0</v>
      </c>
      <c r="K116" s="27"/>
      <c r="L116" s="21"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:J123" si="24">SUM(G117:G122)</f>
        <v>0</v>
      </c>
      <c r="H123" s="21">
        <f t="shared" si="24"/>
        <v>0</v>
      </c>
      <c r="I123" s="21">
        <f t="shared" si="24"/>
        <v>0</v>
      </c>
      <c r="J123" s="21">
        <f t="shared" si="24"/>
        <v>0</v>
      </c>
      <c r="K123" s="27"/>
      <c r="L123" s="21">
        <f t="shared" ref="L123" ca="1" si="25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:J130" si="26">SUM(G124:G129)</f>
        <v>0</v>
      </c>
      <c r="H130" s="21">
        <f t="shared" si="26"/>
        <v>0</v>
      </c>
      <c r="I130" s="21">
        <f t="shared" si="26"/>
        <v>0</v>
      </c>
      <c r="J130" s="21">
        <f t="shared" si="26"/>
        <v>0</v>
      </c>
      <c r="K130" s="27"/>
      <c r="L130" s="21">
        <f t="shared" ref="L130" ca="1" si="27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97" t="s">
        <v>4</v>
      </c>
      <c r="D131" s="98"/>
      <c r="E131" s="33"/>
      <c r="F131" s="34">
        <f>F97+F101+F111+F116+F123+F130</f>
        <v>1405</v>
      </c>
      <c r="G131" s="34">
        <f t="shared" ref="G131:J131" si="28">G97+G101+G111+G116+G123+G130</f>
        <v>50.14</v>
      </c>
      <c r="H131" s="34">
        <f t="shared" si="28"/>
        <v>51.269999999999996</v>
      </c>
      <c r="I131" s="34">
        <f t="shared" si="28"/>
        <v>195.78</v>
      </c>
      <c r="J131" s="34">
        <f t="shared" si="28"/>
        <v>1383.9499999999998</v>
      </c>
      <c r="K131" s="35"/>
      <c r="L131" s="34">
        <v>157.65</v>
      </c>
    </row>
    <row r="132" spans="1:12" ht="15" x14ac:dyDescent="0.25">
      <c r="A132" s="22">
        <v>1</v>
      </c>
      <c r="B132" s="23">
        <v>4</v>
      </c>
      <c r="C132" s="24" t="s">
        <v>19</v>
      </c>
      <c r="D132" s="5" t="s">
        <v>20</v>
      </c>
      <c r="E132" s="58" t="s">
        <v>80</v>
      </c>
      <c r="F132" s="59">
        <v>200</v>
      </c>
      <c r="G132" s="59">
        <v>14</v>
      </c>
      <c r="H132" s="59">
        <v>16</v>
      </c>
      <c r="I132" s="59">
        <v>30.3</v>
      </c>
      <c r="J132" s="59">
        <v>296</v>
      </c>
      <c r="K132" s="59">
        <v>131.81</v>
      </c>
      <c r="L132" s="61">
        <v>48.7</v>
      </c>
    </row>
    <row r="133" spans="1:12" ht="15" x14ac:dyDescent="0.25">
      <c r="A133" s="25"/>
      <c r="B133" s="16"/>
      <c r="C133" s="11"/>
      <c r="D133" s="62"/>
      <c r="E133" s="63"/>
      <c r="F133" s="64"/>
      <c r="G133" s="64"/>
      <c r="H133" s="64"/>
      <c r="I133" s="64"/>
      <c r="J133" s="64"/>
      <c r="K133" s="65"/>
      <c r="L133" s="64"/>
    </row>
    <row r="134" spans="1:12" ht="15" x14ac:dyDescent="0.25">
      <c r="A134" s="25"/>
      <c r="B134" s="16"/>
      <c r="C134" s="11"/>
      <c r="D134" s="7" t="s">
        <v>21</v>
      </c>
      <c r="E134" s="58" t="s">
        <v>81</v>
      </c>
      <c r="F134" s="59" t="s">
        <v>46</v>
      </c>
      <c r="G134" s="59">
        <v>0</v>
      </c>
      <c r="H134" s="59">
        <v>0</v>
      </c>
      <c r="I134" s="66">
        <v>9.6999999999999993</v>
      </c>
      <c r="J134" s="59">
        <v>39</v>
      </c>
      <c r="K134" s="59">
        <v>282.11</v>
      </c>
      <c r="L134" s="61">
        <v>2.2000000000000002</v>
      </c>
    </row>
    <row r="135" spans="1:12" ht="30" x14ac:dyDescent="0.25">
      <c r="A135" s="25"/>
      <c r="B135" s="16"/>
      <c r="C135" s="11"/>
      <c r="D135" s="7" t="s">
        <v>22</v>
      </c>
      <c r="E135" s="58" t="s">
        <v>65</v>
      </c>
      <c r="F135" s="59" t="s">
        <v>51</v>
      </c>
      <c r="G135" s="59">
        <v>2.4</v>
      </c>
      <c r="H135" s="59">
        <v>0.3</v>
      </c>
      <c r="I135" s="66">
        <v>16.5</v>
      </c>
      <c r="J135" s="59">
        <v>78</v>
      </c>
      <c r="K135" s="59" t="s">
        <v>66</v>
      </c>
      <c r="L135" s="61">
        <v>1.65</v>
      </c>
    </row>
    <row r="136" spans="1:12" ht="15" x14ac:dyDescent="0.25">
      <c r="A136" s="25"/>
      <c r="B136" s="16"/>
      <c r="C136" s="11"/>
      <c r="D136" s="7" t="s">
        <v>23</v>
      </c>
      <c r="E136" s="63"/>
      <c r="F136" s="64"/>
      <c r="G136" s="64"/>
      <c r="H136" s="64"/>
      <c r="I136" s="64"/>
      <c r="J136" s="64"/>
      <c r="K136" s="65"/>
      <c r="L136" s="64"/>
    </row>
    <row r="137" spans="1:12" ht="15.75" thickBot="1" x14ac:dyDescent="0.3">
      <c r="A137" s="25"/>
      <c r="B137" s="16"/>
      <c r="C137" s="11"/>
      <c r="D137" s="92" t="s">
        <v>34</v>
      </c>
      <c r="E137" s="69" t="s">
        <v>50</v>
      </c>
      <c r="F137" s="70" t="s">
        <v>51</v>
      </c>
      <c r="G137" s="71">
        <v>2.4</v>
      </c>
      <c r="H137" s="72" t="s">
        <v>52</v>
      </c>
      <c r="I137" s="73" t="s">
        <v>53</v>
      </c>
      <c r="J137" s="70" t="s">
        <v>54</v>
      </c>
      <c r="K137" s="59">
        <v>1.2</v>
      </c>
      <c r="L137" s="67">
        <v>1.65</v>
      </c>
    </row>
    <row r="138" spans="1:12" ht="15" x14ac:dyDescent="0.25">
      <c r="A138" s="25"/>
      <c r="B138" s="16"/>
      <c r="C138" s="11"/>
      <c r="D138" s="62" t="s">
        <v>26</v>
      </c>
      <c r="E138" s="93" t="s">
        <v>82</v>
      </c>
      <c r="F138" s="70">
        <v>100</v>
      </c>
      <c r="G138" s="59">
        <v>2.2999999999999998</v>
      </c>
      <c r="H138" s="59">
        <v>5.13</v>
      </c>
      <c r="I138" s="66">
        <v>11.68</v>
      </c>
      <c r="J138" s="59">
        <v>103.53</v>
      </c>
      <c r="K138" s="70">
        <v>2.11</v>
      </c>
      <c r="L138" s="67">
        <v>19</v>
      </c>
    </row>
    <row r="139" spans="1:12" ht="15" x14ac:dyDescent="0.25">
      <c r="A139" s="26"/>
      <c r="B139" s="18"/>
      <c r="C139" s="8"/>
      <c r="D139" s="19" t="s">
        <v>38</v>
      </c>
      <c r="E139" s="9"/>
      <c r="F139" s="21">
        <f>F132+F133+F134+F135+F136+F137+F138</f>
        <v>560</v>
      </c>
      <c r="G139" s="21">
        <f t="shared" ref="G139:L139" si="29">G132+G133+G134+G135+G136+G137+G138</f>
        <v>21.099999999999998</v>
      </c>
      <c r="H139" s="21">
        <f t="shared" si="29"/>
        <v>21.73</v>
      </c>
      <c r="I139" s="21">
        <f t="shared" si="29"/>
        <v>81.97999999999999</v>
      </c>
      <c r="J139" s="21">
        <f t="shared" si="29"/>
        <v>582.53</v>
      </c>
      <c r="K139" s="21"/>
      <c r="L139" s="21">
        <f t="shared" si="29"/>
        <v>73.2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.75" thickBot="1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:J143" si="30">SUM(G140:G142)</f>
        <v>0</v>
      </c>
      <c r="H143" s="21">
        <f t="shared" si="30"/>
        <v>0</v>
      </c>
      <c r="I143" s="21">
        <f t="shared" si="30"/>
        <v>0</v>
      </c>
      <c r="J143" s="21">
        <f t="shared" si="30"/>
        <v>0</v>
      </c>
      <c r="K143" s="27"/>
      <c r="L143" s="21">
        <f t="shared" ref="L143" ca="1" si="31">SUM(L140:L148)</f>
        <v>0</v>
      </c>
    </row>
    <row r="144" spans="1:12" ht="15.75" thickBot="1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94" t="s">
        <v>83</v>
      </c>
      <c r="F144" s="76">
        <v>100</v>
      </c>
      <c r="G144" s="79">
        <v>1.2</v>
      </c>
      <c r="H144" s="79">
        <v>8.9</v>
      </c>
      <c r="I144" s="79">
        <v>9.8000000000000007</v>
      </c>
      <c r="J144" s="79">
        <v>123</v>
      </c>
      <c r="K144" s="59">
        <v>516.29999999999995</v>
      </c>
      <c r="L144" s="79">
        <v>12</v>
      </c>
    </row>
    <row r="145" spans="1:12" ht="15" x14ac:dyDescent="0.25">
      <c r="A145" s="25"/>
      <c r="B145" s="16"/>
      <c r="C145" s="11"/>
      <c r="D145" s="7" t="s">
        <v>27</v>
      </c>
      <c r="E145" s="80" t="s">
        <v>84</v>
      </c>
      <c r="F145" s="59">
        <v>260</v>
      </c>
      <c r="G145" s="59">
        <v>2.0299999999999998</v>
      </c>
      <c r="H145" s="59">
        <v>5.7</v>
      </c>
      <c r="I145" s="66">
        <v>23.5</v>
      </c>
      <c r="J145" s="59">
        <v>104.2</v>
      </c>
      <c r="K145" s="59">
        <v>53.05</v>
      </c>
      <c r="L145" s="81">
        <v>16.5</v>
      </c>
    </row>
    <row r="146" spans="1:12" ht="15" x14ac:dyDescent="0.25">
      <c r="A146" s="25"/>
      <c r="B146" s="16"/>
      <c r="C146" s="11"/>
      <c r="D146" s="7" t="s">
        <v>28</v>
      </c>
      <c r="E146" s="58" t="s">
        <v>85</v>
      </c>
      <c r="F146" s="59">
        <v>200</v>
      </c>
      <c r="G146" s="59">
        <v>16.21</v>
      </c>
      <c r="H146" s="59">
        <v>16.2</v>
      </c>
      <c r="I146" s="66">
        <v>19</v>
      </c>
      <c r="J146" s="59">
        <v>305</v>
      </c>
      <c r="K146" s="59">
        <v>118.1</v>
      </c>
      <c r="L146" s="61">
        <v>42.95</v>
      </c>
    </row>
    <row r="147" spans="1:12" ht="15" x14ac:dyDescent="0.25">
      <c r="A147" s="25"/>
      <c r="B147" s="16"/>
      <c r="C147" s="11"/>
      <c r="D147" s="7" t="s">
        <v>29</v>
      </c>
      <c r="E147" s="68"/>
      <c r="F147" s="68"/>
      <c r="G147" s="68"/>
      <c r="H147" s="68"/>
      <c r="I147" s="68"/>
      <c r="J147" s="68"/>
      <c r="K147" s="68"/>
      <c r="L147" s="68"/>
    </row>
    <row r="148" spans="1:12" ht="15" x14ac:dyDescent="0.25">
      <c r="A148" s="25"/>
      <c r="B148" s="16"/>
      <c r="C148" s="11"/>
      <c r="D148" s="7" t="s">
        <v>30</v>
      </c>
      <c r="E148" s="58" t="s">
        <v>86</v>
      </c>
      <c r="F148" s="59" t="s">
        <v>46</v>
      </c>
      <c r="G148" s="59">
        <v>0.16</v>
      </c>
      <c r="H148" s="59">
        <v>0.16</v>
      </c>
      <c r="I148" s="66">
        <v>22</v>
      </c>
      <c r="J148" s="59">
        <v>68</v>
      </c>
      <c r="K148" s="59">
        <v>294.01</v>
      </c>
      <c r="L148" s="61">
        <v>5</v>
      </c>
    </row>
    <row r="149" spans="1:12" ht="30" x14ac:dyDescent="0.25">
      <c r="A149" s="25"/>
      <c r="B149" s="16"/>
      <c r="C149" s="11"/>
      <c r="D149" s="7" t="s">
        <v>31</v>
      </c>
      <c r="E149" s="58" t="s">
        <v>49</v>
      </c>
      <c r="F149" s="59">
        <v>40</v>
      </c>
      <c r="G149" s="59">
        <v>6</v>
      </c>
      <c r="H149" s="59">
        <v>0.5</v>
      </c>
      <c r="I149" s="66">
        <v>27.5</v>
      </c>
      <c r="J149" s="59">
        <v>130</v>
      </c>
      <c r="K149" s="59">
        <v>420.02</v>
      </c>
      <c r="L149" s="61">
        <v>4</v>
      </c>
    </row>
    <row r="150" spans="1:12" ht="15.75" thickBot="1" x14ac:dyDescent="0.3">
      <c r="A150" s="25"/>
      <c r="B150" s="16"/>
      <c r="C150" s="11"/>
      <c r="D150" s="7" t="s">
        <v>32</v>
      </c>
      <c r="E150" s="87" t="s">
        <v>50</v>
      </c>
      <c r="F150" s="70">
        <v>40</v>
      </c>
      <c r="G150" s="71">
        <v>2.4</v>
      </c>
      <c r="H150" s="72">
        <v>0.3</v>
      </c>
      <c r="I150" s="73">
        <v>13.8</v>
      </c>
      <c r="J150" s="70">
        <v>88</v>
      </c>
      <c r="K150" s="70">
        <v>421.11</v>
      </c>
      <c r="L150" s="67">
        <v>4</v>
      </c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74">
        <f>F144+F145+F146+F147+F148+F149+F150</f>
        <v>840</v>
      </c>
      <c r="G153" s="74">
        <f t="shared" ref="G153:L153" si="32">G144+G145+G146+G147+G148+G149+G150</f>
        <v>28</v>
      </c>
      <c r="H153" s="74">
        <f t="shared" si="32"/>
        <v>31.76</v>
      </c>
      <c r="I153" s="74">
        <f t="shared" si="32"/>
        <v>115.6</v>
      </c>
      <c r="J153" s="74">
        <f t="shared" si="32"/>
        <v>818.2</v>
      </c>
      <c r="K153" s="74"/>
      <c r="L153" s="74">
        <f t="shared" si="32"/>
        <v>84.45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:J158" si="33">SUM(G154:G157)</f>
        <v>0</v>
      </c>
      <c r="H158" s="21">
        <f t="shared" si="33"/>
        <v>0</v>
      </c>
      <c r="I158" s="21">
        <f t="shared" si="33"/>
        <v>0</v>
      </c>
      <c r="J158" s="21">
        <f t="shared" si="33"/>
        <v>0</v>
      </c>
      <c r="K158" s="27"/>
      <c r="L158" s="21"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:J165" si="34">SUM(G159:G164)</f>
        <v>0</v>
      </c>
      <c r="H165" s="21">
        <f t="shared" si="34"/>
        <v>0</v>
      </c>
      <c r="I165" s="21">
        <f t="shared" si="34"/>
        <v>0</v>
      </c>
      <c r="J165" s="21">
        <f t="shared" si="34"/>
        <v>0</v>
      </c>
      <c r="K165" s="27"/>
      <c r="L165" s="21">
        <f t="shared" ref="L165" ca="1" si="35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:J172" si="36">SUM(G166:G171)</f>
        <v>0</v>
      </c>
      <c r="H172" s="21">
        <f t="shared" si="36"/>
        <v>0</v>
      </c>
      <c r="I172" s="21">
        <f t="shared" si="36"/>
        <v>0</v>
      </c>
      <c r="J172" s="21">
        <f t="shared" si="36"/>
        <v>0</v>
      </c>
      <c r="K172" s="27"/>
      <c r="L172" s="21">
        <f t="shared" ref="L172" ca="1" si="37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97" t="s">
        <v>4</v>
      </c>
      <c r="D173" s="98"/>
      <c r="E173" s="33"/>
      <c r="F173" s="34">
        <f>F139+F143+F153+F158+F165+F172</f>
        <v>1400</v>
      </c>
      <c r="G173" s="34">
        <f t="shared" ref="G173:J173" si="38">G139+G143+G153+G158+G165+G172</f>
        <v>49.099999999999994</v>
      </c>
      <c r="H173" s="34">
        <f t="shared" si="38"/>
        <v>53.49</v>
      </c>
      <c r="I173" s="34">
        <f t="shared" si="38"/>
        <v>197.57999999999998</v>
      </c>
      <c r="J173" s="34">
        <f t="shared" si="38"/>
        <v>1400.73</v>
      </c>
      <c r="K173" s="35"/>
      <c r="L173" s="34">
        <v>157.65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20</v>
      </c>
      <c r="E174" s="58" t="s">
        <v>87</v>
      </c>
      <c r="F174" s="95">
        <v>210</v>
      </c>
      <c r="G174" s="95">
        <v>12</v>
      </c>
      <c r="H174" s="95">
        <v>19</v>
      </c>
      <c r="I174" s="95">
        <v>35.61</v>
      </c>
      <c r="J174" s="95">
        <v>245</v>
      </c>
      <c r="K174" s="96">
        <v>493.21</v>
      </c>
      <c r="L174" s="95">
        <v>39</v>
      </c>
    </row>
    <row r="175" spans="1:12" ht="15" x14ac:dyDescent="0.25">
      <c r="A175" s="25"/>
      <c r="B175" s="16"/>
      <c r="C175" s="11"/>
      <c r="D175" s="62"/>
      <c r="E175" s="63"/>
      <c r="F175" s="64"/>
      <c r="G175" s="64"/>
      <c r="H175" s="64"/>
      <c r="I175" s="64"/>
      <c r="J175" s="64"/>
      <c r="K175" s="65"/>
      <c r="L175" s="64"/>
    </row>
    <row r="176" spans="1:12" ht="15" x14ac:dyDescent="0.25">
      <c r="A176" s="25"/>
      <c r="B176" s="16"/>
      <c r="C176" s="11"/>
      <c r="D176" s="7" t="s">
        <v>21</v>
      </c>
      <c r="E176" s="58" t="s">
        <v>72</v>
      </c>
      <c r="F176" s="64">
        <v>200</v>
      </c>
      <c r="G176" s="64">
        <v>0.44</v>
      </c>
      <c r="H176" s="64">
        <v>0.09</v>
      </c>
      <c r="I176" s="64">
        <v>25</v>
      </c>
      <c r="J176" s="64">
        <v>128.6</v>
      </c>
      <c r="K176" s="65">
        <v>293</v>
      </c>
      <c r="L176" s="64">
        <v>2.2000000000000002</v>
      </c>
    </row>
    <row r="177" spans="1:12" ht="30" x14ac:dyDescent="0.25">
      <c r="A177" s="25"/>
      <c r="B177" s="16"/>
      <c r="C177" s="11"/>
      <c r="D177" s="7" t="s">
        <v>22</v>
      </c>
      <c r="E177" s="58" t="s">
        <v>49</v>
      </c>
      <c r="F177" s="64">
        <v>40</v>
      </c>
      <c r="G177" s="64">
        <v>3.2</v>
      </c>
      <c r="H177" s="64">
        <v>0.4</v>
      </c>
      <c r="I177" s="64">
        <v>18</v>
      </c>
      <c r="J177" s="64">
        <v>104</v>
      </c>
      <c r="K177" s="65">
        <v>420.02</v>
      </c>
      <c r="L177" s="64">
        <v>3</v>
      </c>
    </row>
    <row r="178" spans="1:12" ht="15" x14ac:dyDescent="0.25">
      <c r="A178" s="25"/>
      <c r="B178" s="16"/>
      <c r="C178" s="11"/>
      <c r="D178" s="7" t="s">
        <v>23</v>
      </c>
      <c r="E178" s="63"/>
      <c r="F178" s="64"/>
      <c r="G178" s="64"/>
      <c r="H178" s="64"/>
      <c r="I178" s="64"/>
      <c r="J178" s="64"/>
      <c r="K178" s="65"/>
      <c r="L178" s="64"/>
    </row>
    <row r="179" spans="1:12" ht="15" x14ac:dyDescent="0.25">
      <c r="A179" s="25"/>
      <c r="B179" s="16"/>
      <c r="C179" s="11"/>
      <c r="D179" s="92" t="s">
        <v>26</v>
      </c>
      <c r="E179" s="90" t="s">
        <v>88</v>
      </c>
      <c r="F179" s="64">
        <v>100</v>
      </c>
      <c r="G179" s="64">
        <v>3</v>
      </c>
      <c r="H179" s="64">
        <v>2.5</v>
      </c>
      <c r="I179" s="64">
        <v>12.6</v>
      </c>
      <c r="J179" s="64">
        <v>84</v>
      </c>
      <c r="K179" s="65">
        <v>476.01</v>
      </c>
      <c r="L179" s="64">
        <v>29</v>
      </c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550</v>
      </c>
      <c r="G181" s="21">
        <f t="shared" ref="G181:J181" si="39">SUM(G174:G180)</f>
        <v>18.64</v>
      </c>
      <c r="H181" s="21">
        <f t="shared" si="39"/>
        <v>21.99</v>
      </c>
      <c r="I181" s="21">
        <f t="shared" si="39"/>
        <v>91.21</v>
      </c>
      <c r="J181" s="21">
        <f t="shared" si="39"/>
        <v>561.6</v>
      </c>
      <c r="K181" s="27"/>
      <c r="L181" s="21">
        <f t="shared" ref="L181" si="40">SUM(L174:L180)</f>
        <v>73.2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.75" thickBot="1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:J185" si="41">SUM(G182:G184)</f>
        <v>0</v>
      </c>
      <c r="H185" s="21">
        <f t="shared" si="41"/>
        <v>0</v>
      </c>
      <c r="I185" s="21">
        <f t="shared" si="41"/>
        <v>0</v>
      </c>
      <c r="J185" s="21">
        <f t="shared" si="41"/>
        <v>0</v>
      </c>
      <c r="K185" s="27"/>
      <c r="L185" s="21">
        <f t="shared" ref="L185" ca="1" si="42">SUM(L182:L190)</f>
        <v>0</v>
      </c>
    </row>
    <row r="186" spans="1:12" ht="15.75" thickBot="1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94" t="s">
        <v>89</v>
      </c>
      <c r="F186" s="64">
        <v>100</v>
      </c>
      <c r="G186" s="64">
        <v>1</v>
      </c>
      <c r="H186" s="64">
        <v>5</v>
      </c>
      <c r="I186" s="64">
        <v>15</v>
      </c>
      <c r="J186" s="64">
        <v>100</v>
      </c>
      <c r="K186" s="65">
        <v>17.399999999999999</v>
      </c>
      <c r="L186" s="64">
        <v>8</v>
      </c>
    </row>
    <row r="187" spans="1:12" ht="15" x14ac:dyDescent="0.25">
      <c r="A187" s="25"/>
      <c r="B187" s="16"/>
      <c r="C187" s="11"/>
      <c r="D187" s="7" t="s">
        <v>27</v>
      </c>
      <c r="E187" s="80" t="s">
        <v>90</v>
      </c>
      <c r="F187" s="64">
        <v>260</v>
      </c>
      <c r="G187" s="64">
        <v>2.0299999999999998</v>
      </c>
      <c r="H187" s="64">
        <v>5.67</v>
      </c>
      <c r="I187" s="64">
        <v>10</v>
      </c>
      <c r="J187" s="64">
        <v>100.62</v>
      </c>
      <c r="K187" s="65">
        <v>56.13</v>
      </c>
      <c r="L187" s="64">
        <v>15.6</v>
      </c>
    </row>
    <row r="188" spans="1:12" ht="15" x14ac:dyDescent="0.25">
      <c r="A188" s="25"/>
      <c r="B188" s="16"/>
      <c r="C188" s="11"/>
      <c r="D188" s="7" t="s">
        <v>28</v>
      </c>
      <c r="E188" s="58" t="s">
        <v>91</v>
      </c>
      <c r="F188" s="64">
        <v>100</v>
      </c>
      <c r="G188" s="64">
        <v>16.2</v>
      </c>
      <c r="H188" s="64">
        <v>15.3</v>
      </c>
      <c r="I188" s="64">
        <v>3.25</v>
      </c>
      <c r="J188" s="64">
        <v>155.55000000000001</v>
      </c>
      <c r="K188" s="65">
        <v>233.24</v>
      </c>
      <c r="L188" s="64">
        <v>33.200000000000003</v>
      </c>
    </row>
    <row r="189" spans="1:12" ht="15" x14ac:dyDescent="0.25">
      <c r="A189" s="25"/>
      <c r="B189" s="16"/>
      <c r="C189" s="11"/>
      <c r="D189" s="7" t="s">
        <v>29</v>
      </c>
      <c r="E189" s="68" t="s">
        <v>92</v>
      </c>
      <c r="F189" s="64">
        <v>185</v>
      </c>
      <c r="G189" s="64">
        <v>5.6</v>
      </c>
      <c r="H189" s="64">
        <v>4.3</v>
      </c>
      <c r="I189" s="64">
        <v>49</v>
      </c>
      <c r="J189" s="64">
        <v>303.55</v>
      </c>
      <c r="K189" s="65">
        <v>497.03</v>
      </c>
      <c r="L189" s="64">
        <v>18</v>
      </c>
    </row>
    <row r="190" spans="1:12" ht="15" x14ac:dyDescent="0.25">
      <c r="A190" s="25"/>
      <c r="B190" s="16"/>
      <c r="C190" s="11"/>
      <c r="D190" s="7" t="s">
        <v>30</v>
      </c>
      <c r="E190" s="58" t="s">
        <v>93</v>
      </c>
      <c r="F190" s="64">
        <v>200</v>
      </c>
      <c r="G190" s="64">
        <v>0.06</v>
      </c>
      <c r="H190" s="64">
        <v>0.01</v>
      </c>
      <c r="I190" s="64">
        <v>10.19</v>
      </c>
      <c r="J190" s="64">
        <v>42.28</v>
      </c>
      <c r="K190" s="65">
        <v>285</v>
      </c>
      <c r="L190" s="64">
        <v>5</v>
      </c>
    </row>
    <row r="191" spans="1:12" ht="30" x14ac:dyDescent="0.25">
      <c r="A191" s="25"/>
      <c r="B191" s="16"/>
      <c r="C191" s="11"/>
      <c r="D191" s="7" t="s">
        <v>31</v>
      </c>
      <c r="E191" s="58" t="s">
        <v>49</v>
      </c>
      <c r="F191" s="64">
        <v>30</v>
      </c>
      <c r="G191" s="64">
        <v>2.4</v>
      </c>
      <c r="H191" s="64">
        <v>0.3</v>
      </c>
      <c r="I191" s="64">
        <v>16.5</v>
      </c>
      <c r="J191" s="64">
        <v>78</v>
      </c>
      <c r="K191" s="65">
        <v>1.1000000000000001</v>
      </c>
      <c r="L191" s="64">
        <v>3</v>
      </c>
    </row>
    <row r="192" spans="1:12" ht="15" x14ac:dyDescent="0.25">
      <c r="A192" s="25"/>
      <c r="B192" s="16"/>
      <c r="C192" s="11"/>
      <c r="D192" s="7" t="s">
        <v>32</v>
      </c>
      <c r="E192" s="87" t="s">
        <v>50</v>
      </c>
      <c r="F192" s="64">
        <v>30</v>
      </c>
      <c r="G192" s="64">
        <v>2.4</v>
      </c>
      <c r="H192" s="64">
        <v>0.3</v>
      </c>
      <c r="I192" s="64">
        <v>13.8</v>
      </c>
      <c r="J192" s="64">
        <v>66</v>
      </c>
      <c r="K192" s="65">
        <v>1.2</v>
      </c>
      <c r="L192" s="64">
        <v>1.65</v>
      </c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905</v>
      </c>
      <c r="G195" s="21">
        <f t="shared" ref="G195:J195" si="43">SUM(G186:G194)</f>
        <v>29.689999999999994</v>
      </c>
      <c r="H195" s="21">
        <f t="shared" si="43"/>
        <v>30.880000000000003</v>
      </c>
      <c r="I195" s="21">
        <f t="shared" si="43"/>
        <v>117.74</v>
      </c>
      <c r="J195" s="21">
        <f t="shared" si="43"/>
        <v>846</v>
      </c>
      <c r="K195" s="27"/>
      <c r="L195" s="21">
        <v>72.540000000000006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:J200" si="44">SUM(G196:G199)</f>
        <v>0</v>
      </c>
      <c r="H200" s="21">
        <f t="shared" si="44"/>
        <v>0</v>
      </c>
      <c r="I200" s="21">
        <f t="shared" si="44"/>
        <v>0</v>
      </c>
      <c r="J200" s="21">
        <f t="shared" si="44"/>
        <v>0</v>
      </c>
      <c r="K200" s="27"/>
      <c r="L200" s="21"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:J207" si="45">SUM(G201:G206)</f>
        <v>0</v>
      </c>
      <c r="H207" s="21">
        <f t="shared" si="45"/>
        <v>0</v>
      </c>
      <c r="I207" s="21">
        <f t="shared" si="45"/>
        <v>0</v>
      </c>
      <c r="J207" s="21">
        <f t="shared" si="45"/>
        <v>0</v>
      </c>
      <c r="K207" s="27"/>
      <c r="L207" s="21">
        <f t="shared" ref="L207" ca="1" si="46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:J214" si="47">SUM(G208:G213)</f>
        <v>0</v>
      </c>
      <c r="H214" s="21">
        <f t="shared" si="47"/>
        <v>0</v>
      </c>
      <c r="I214" s="21">
        <f t="shared" si="47"/>
        <v>0</v>
      </c>
      <c r="J214" s="21">
        <f t="shared" si="47"/>
        <v>0</v>
      </c>
      <c r="K214" s="27"/>
      <c r="L214" s="21">
        <f t="shared" ref="L214" ca="1" si="48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97" t="s">
        <v>4</v>
      </c>
      <c r="D215" s="98"/>
      <c r="E215" s="33"/>
      <c r="F215" s="34">
        <f>F181+F185+F195+F200+F207+F214</f>
        <v>1455</v>
      </c>
      <c r="G215" s="34">
        <f t="shared" ref="G215:J215" si="49">G181+G185+G195+G200+G207+G214</f>
        <v>48.33</v>
      </c>
      <c r="H215" s="34">
        <f t="shared" si="49"/>
        <v>52.870000000000005</v>
      </c>
      <c r="I215" s="34">
        <f t="shared" si="49"/>
        <v>208.95</v>
      </c>
      <c r="J215" s="34">
        <f t="shared" si="49"/>
        <v>1407.6</v>
      </c>
      <c r="K215" s="35"/>
      <c r="L215" s="34">
        <v>157.65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20</v>
      </c>
      <c r="E216" s="58" t="s">
        <v>94</v>
      </c>
      <c r="F216" s="95">
        <v>220</v>
      </c>
      <c r="G216" s="95">
        <v>14</v>
      </c>
      <c r="H216" s="95">
        <v>14.6</v>
      </c>
      <c r="I216" s="95">
        <v>38.799999999999997</v>
      </c>
      <c r="J216" s="95">
        <v>285.05</v>
      </c>
      <c r="K216" s="96">
        <v>211.07</v>
      </c>
      <c r="L216" s="95">
        <v>42.35</v>
      </c>
    </row>
    <row r="217" spans="1:12" ht="15" x14ac:dyDescent="0.25">
      <c r="A217" s="25"/>
      <c r="B217" s="16"/>
      <c r="C217" s="11"/>
      <c r="D217" s="62"/>
      <c r="E217" s="63"/>
      <c r="F217" s="64"/>
      <c r="G217" s="64"/>
      <c r="H217" s="64"/>
      <c r="I217" s="64"/>
      <c r="J217" s="64"/>
      <c r="K217" s="65"/>
      <c r="L217" s="64"/>
    </row>
    <row r="218" spans="1:12" ht="15" x14ac:dyDescent="0.25">
      <c r="A218" s="25"/>
      <c r="B218" s="16"/>
      <c r="C218" s="11"/>
      <c r="D218" s="7" t="s">
        <v>21</v>
      </c>
      <c r="E218" s="58" t="s">
        <v>79</v>
      </c>
      <c r="F218" s="59" t="s">
        <v>46</v>
      </c>
      <c r="G218" s="64">
        <v>0</v>
      </c>
      <c r="H218" s="64">
        <v>0</v>
      </c>
      <c r="I218" s="64">
        <v>9.98</v>
      </c>
      <c r="J218" s="64">
        <v>39.9</v>
      </c>
      <c r="K218" s="65">
        <v>283</v>
      </c>
      <c r="L218" s="64">
        <v>2.2000000000000002</v>
      </c>
    </row>
    <row r="219" spans="1:12" ht="15" x14ac:dyDescent="0.25">
      <c r="A219" s="25"/>
      <c r="B219" s="16"/>
      <c r="C219" s="11"/>
      <c r="D219" s="7" t="s">
        <v>22</v>
      </c>
      <c r="E219" s="58" t="s">
        <v>95</v>
      </c>
      <c r="F219" s="59">
        <v>40</v>
      </c>
      <c r="G219" s="64">
        <v>5.03</v>
      </c>
      <c r="H219" s="64">
        <v>5</v>
      </c>
      <c r="I219" s="64">
        <v>16.5</v>
      </c>
      <c r="J219" s="64">
        <v>130</v>
      </c>
      <c r="K219" s="65">
        <v>1.5</v>
      </c>
      <c r="L219" s="64">
        <v>8.65</v>
      </c>
    </row>
    <row r="220" spans="1:12" ht="15" x14ac:dyDescent="0.25">
      <c r="A220" s="25"/>
      <c r="B220" s="16"/>
      <c r="C220" s="11"/>
      <c r="D220" s="7" t="s">
        <v>23</v>
      </c>
      <c r="E220" s="63"/>
      <c r="F220" s="64"/>
      <c r="G220" s="64"/>
      <c r="H220" s="64"/>
      <c r="I220" s="64"/>
      <c r="J220" s="64"/>
      <c r="K220" s="65"/>
      <c r="L220" s="64"/>
    </row>
    <row r="221" spans="1:12" ht="15" x14ac:dyDescent="0.25">
      <c r="A221" s="25"/>
      <c r="B221" s="16"/>
      <c r="C221" s="11"/>
      <c r="D221" s="62" t="s">
        <v>30</v>
      </c>
      <c r="E221" s="93" t="s">
        <v>67</v>
      </c>
      <c r="F221" s="64">
        <v>200</v>
      </c>
      <c r="G221" s="64">
        <v>1</v>
      </c>
      <c r="H221" s="64">
        <v>0.2</v>
      </c>
      <c r="I221" s="64">
        <v>20.2</v>
      </c>
      <c r="J221" s="64">
        <v>92</v>
      </c>
      <c r="K221" s="65">
        <v>86.12</v>
      </c>
      <c r="L221" s="64">
        <v>20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F216+F217+F218+F219+F220+F221</f>
        <v>660</v>
      </c>
      <c r="G223" s="21">
        <f t="shared" ref="G223:J223" si="50">SUM(G216:G222)</f>
        <v>20.03</v>
      </c>
      <c r="H223" s="21">
        <f t="shared" si="50"/>
        <v>19.8</v>
      </c>
      <c r="I223" s="21">
        <f t="shared" si="50"/>
        <v>85.48</v>
      </c>
      <c r="J223" s="21">
        <f t="shared" si="50"/>
        <v>546.95000000000005</v>
      </c>
      <c r="K223" s="27"/>
      <c r="L223" s="21">
        <f t="shared" ref="L223" si="51">SUM(L216:L222)</f>
        <v>73.2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.75" thickBot="1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:J227" si="52">SUM(G224:G226)</f>
        <v>0</v>
      </c>
      <c r="H227" s="21">
        <f t="shared" si="52"/>
        <v>0</v>
      </c>
      <c r="I227" s="21">
        <f t="shared" si="52"/>
        <v>0</v>
      </c>
      <c r="J227" s="21">
        <f t="shared" si="52"/>
        <v>0</v>
      </c>
      <c r="K227" s="27"/>
      <c r="L227" s="21">
        <f t="shared" ref="L227" ca="1" si="53">SUM(L224:L232)</f>
        <v>0</v>
      </c>
    </row>
    <row r="228" spans="1:12" ht="15.75" thickBot="1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94" t="s">
        <v>96</v>
      </c>
      <c r="F228" s="76">
        <v>100</v>
      </c>
      <c r="G228" s="76">
        <v>2</v>
      </c>
      <c r="H228" s="76">
        <v>0</v>
      </c>
      <c r="I228" s="76">
        <v>10</v>
      </c>
      <c r="J228" s="64">
        <v>48</v>
      </c>
      <c r="K228" s="84">
        <v>17.5</v>
      </c>
      <c r="L228" s="79">
        <v>15</v>
      </c>
    </row>
    <row r="229" spans="1:12" ht="15" x14ac:dyDescent="0.25">
      <c r="A229" s="25"/>
      <c r="B229" s="16"/>
      <c r="C229" s="11"/>
      <c r="D229" s="7" t="s">
        <v>27</v>
      </c>
      <c r="E229" s="80" t="s">
        <v>97</v>
      </c>
      <c r="F229" s="59">
        <v>260</v>
      </c>
      <c r="G229" s="59">
        <v>2.1</v>
      </c>
      <c r="H229" s="59">
        <v>5.0999999999999996</v>
      </c>
      <c r="I229" s="66">
        <v>14.5</v>
      </c>
      <c r="J229" s="64">
        <v>135</v>
      </c>
      <c r="K229" s="59">
        <v>65</v>
      </c>
      <c r="L229" s="81">
        <v>16.8</v>
      </c>
    </row>
    <row r="230" spans="1:12" ht="15" x14ac:dyDescent="0.25">
      <c r="A230" s="25"/>
      <c r="B230" s="16"/>
      <c r="C230" s="11"/>
      <c r="D230" s="7" t="s">
        <v>28</v>
      </c>
      <c r="E230" s="58" t="s">
        <v>80</v>
      </c>
      <c r="F230" s="59">
        <v>200</v>
      </c>
      <c r="G230" s="59">
        <v>15</v>
      </c>
      <c r="H230" s="59">
        <v>18.850000000000001</v>
      </c>
      <c r="I230" s="66">
        <v>32.299999999999997</v>
      </c>
      <c r="J230" s="64">
        <v>325</v>
      </c>
      <c r="K230" s="59">
        <v>131.81</v>
      </c>
      <c r="L230" s="61">
        <v>41.5</v>
      </c>
    </row>
    <row r="231" spans="1:12" ht="15" x14ac:dyDescent="0.25">
      <c r="A231" s="25"/>
      <c r="B231" s="16"/>
      <c r="C231" s="11"/>
      <c r="D231" s="7" t="s">
        <v>29</v>
      </c>
      <c r="E231" s="68"/>
      <c r="F231" s="68"/>
      <c r="G231" s="68"/>
      <c r="H231" s="68"/>
      <c r="I231" s="68"/>
      <c r="J231" s="64"/>
      <c r="K231" s="68"/>
      <c r="L231" s="68"/>
    </row>
    <row r="232" spans="1:12" ht="15" x14ac:dyDescent="0.25">
      <c r="A232" s="25"/>
      <c r="B232" s="16"/>
      <c r="C232" s="11"/>
      <c r="D232" s="7" t="s">
        <v>30</v>
      </c>
      <c r="E232" s="58" t="s">
        <v>98</v>
      </c>
      <c r="F232" s="59" t="s">
        <v>46</v>
      </c>
      <c r="G232" s="59">
        <v>3.6</v>
      </c>
      <c r="H232" s="59">
        <v>3.3</v>
      </c>
      <c r="I232" s="66">
        <v>13.7</v>
      </c>
      <c r="J232" s="64">
        <v>98</v>
      </c>
      <c r="K232" s="59">
        <v>289</v>
      </c>
      <c r="L232" s="61">
        <v>5</v>
      </c>
    </row>
    <row r="233" spans="1:12" ht="30" x14ac:dyDescent="0.25">
      <c r="A233" s="25"/>
      <c r="B233" s="16"/>
      <c r="C233" s="11"/>
      <c r="D233" s="7" t="s">
        <v>31</v>
      </c>
      <c r="E233" s="58" t="s">
        <v>49</v>
      </c>
      <c r="F233" s="59">
        <v>50</v>
      </c>
      <c r="G233" s="59">
        <v>4</v>
      </c>
      <c r="H233" s="59">
        <v>0.5</v>
      </c>
      <c r="I233" s="66">
        <v>27.5</v>
      </c>
      <c r="J233" s="64">
        <v>130</v>
      </c>
      <c r="K233" s="59">
        <v>420.06</v>
      </c>
      <c r="L233" s="61">
        <v>4.5</v>
      </c>
    </row>
    <row r="234" spans="1:12" ht="15" x14ac:dyDescent="0.25">
      <c r="A234" s="25"/>
      <c r="B234" s="16"/>
      <c r="C234" s="11"/>
      <c r="D234" s="7" t="s">
        <v>32</v>
      </c>
      <c r="E234" s="87" t="s">
        <v>50</v>
      </c>
      <c r="F234" s="70">
        <v>40</v>
      </c>
      <c r="G234" s="88">
        <v>3.2</v>
      </c>
      <c r="H234" s="70">
        <v>0.4</v>
      </c>
      <c r="I234" s="89">
        <v>18.399999999999999</v>
      </c>
      <c r="J234" s="64">
        <v>88</v>
      </c>
      <c r="K234" s="70">
        <v>421.11</v>
      </c>
      <c r="L234" s="67">
        <v>1.65</v>
      </c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74">
        <f>F228+F229+F230+F231+F232+F233+F234</f>
        <v>850</v>
      </c>
      <c r="G237" s="74">
        <f t="shared" ref="G237:L237" si="54">G228+G229+G230+G231+G232+G233+G234</f>
        <v>29.900000000000002</v>
      </c>
      <c r="H237" s="74">
        <f t="shared" si="54"/>
        <v>28.150000000000002</v>
      </c>
      <c r="I237" s="74">
        <f t="shared" si="54"/>
        <v>116.4</v>
      </c>
      <c r="J237" s="74">
        <f t="shared" si="54"/>
        <v>824</v>
      </c>
      <c r="K237" s="74"/>
      <c r="L237" s="74">
        <f t="shared" si="54"/>
        <v>84.45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:J242" si="55">SUM(G238:G241)</f>
        <v>0</v>
      </c>
      <c r="H242" s="21">
        <f t="shared" si="55"/>
        <v>0</v>
      </c>
      <c r="I242" s="21">
        <f t="shared" si="55"/>
        <v>0</v>
      </c>
      <c r="J242" s="21">
        <f t="shared" si="55"/>
        <v>0</v>
      </c>
      <c r="K242" s="27"/>
      <c r="L242" s="21"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:J249" si="56">SUM(G243:G248)</f>
        <v>0</v>
      </c>
      <c r="H249" s="21">
        <f t="shared" si="56"/>
        <v>0</v>
      </c>
      <c r="I249" s="21">
        <f t="shared" si="56"/>
        <v>0</v>
      </c>
      <c r="J249" s="21">
        <f t="shared" si="56"/>
        <v>0</v>
      </c>
      <c r="K249" s="27"/>
      <c r="L249" s="21">
        <f t="shared" ref="L249" ca="1" si="5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:J256" si="58">SUM(G250:G255)</f>
        <v>0</v>
      </c>
      <c r="H256" s="21">
        <f t="shared" si="58"/>
        <v>0</v>
      </c>
      <c r="I256" s="21">
        <f t="shared" si="58"/>
        <v>0</v>
      </c>
      <c r="J256" s="21">
        <f t="shared" si="58"/>
        <v>0</v>
      </c>
      <c r="K256" s="27"/>
      <c r="L256" s="21">
        <f t="shared" ref="L256" ca="1" si="59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97" t="s">
        <v>4</v>
      </c>
      <c r="D257" s="98"/>
      <c r="E257" s="33"/>
      <c r="F257" s="34">
        <f>F223+F227+F237+F242+F249+F256</f>
        <v>1510</v>
      </c>
      <c r="G257" s="34">
        <f t="shared" ref="G257:J257" si="60">G223+G227+G237+G242+G249+G256</f>
        <v>49.930000000000007</v>
      </c>
      <c r="H257" s="34">
        <f t="shared" si="60"/>
        <v>47.95</v>
      </c>
      <c r="I257" s="34">
        <f t="shared" si="60"/>
        <v>201.88</v>
      </c>
      <c r="J257" s="34">
        <f t="shared" si="60"/>
        <v>1370.95</v>
      </c>
      <c r="K257" s="35"/>
      <c r="L257" s="34">
        <v>157.65</v>
      </c>
    </row>
    <row r="258" spans="1:12" ht="30" x14ac:dyDescent="0.25">
      <c r="A258" s="22">
        <v>1</v>
      </c>
      <c r="B258" s="23">
        <v>7</v>
      </c>
      <c r="C258" s="24" t="s">
        <v>19</v>
      </c>
      <c r="D258" s="5" t="s">
        <v>20</v>
      </c>
      <c r="E258" s="58" t="s">
        <v>99</v>
      </c>
      <c r="F258" s="59">
        <v>285</v>
      </c>
      <c r="G258" s="59">
        <v>14.47</v>
      </c>
      <c r="H258" s="59">
        <v>19</v>
      </c>
      <c r="I258" s="59">
        <v>34.61</v>
      </c>
      <c r="J258" s="95">
        <v>352.29</v>
      </c>
      <c r="K258" s="59" t="s">
        <v>119</v>
      </c>
      <c r="L258" s="95">
        <v>66.349999999999994</v>
      </c>
    </row>
    <row r="259" spans="1:12" ht="15" x14ac:dyDescent="0.25">
      <c r="A259" s="25"/>
      <c r="B259" s="16"/>
      <c r="C259" s="11"/>
      <c r="D259" s="62"/>
      <c r="E259" s="63"/>
      <c r="F259" s="64"/>
      <c r="G259" s="64"/>
      <c r="H259" s="64"/>
      <c r="I259" s="64"/>
      <c r="J259" s="64"/>
      <c r="K259" s="65"/>
      <c r="L259" s="64"/>
    </row>
    <row r="260" spans="1:12" ht="15" x14ac:dyDescent="0.25">
      <c r="A260" s="25"/>
      <c r="B260" s="16"/>
      <c r="C260" s="11"/>
      <c r="D260" s="7" t="s">
        <v>21</v>
      </c>
      <c r="E260" s="58" t="s">
        <v>100</v>
      </c>
      <c r="F260" s="59" t="s">
        <v>46</v>
      </c>
      <c r="G260" s="59">
        <v>0.06</v>
      </c>
      <c r="H260" s="59">
        <v>0.01</v>
      </c>
      <c r="I260" s="66">
        <v>10.19</v>
      </c>
      <c r="J260" s="64">
        <v>42.28</v>
      </c>
      <c r="K260" s="65">
        <v>285</v>
      </c>
      <c r="L260" s="64">
        <v>2.2000000000000002</v>
      </c>
    </row>
    <row r="261" spans="1:12" ht="30" x14ac:dyDescent="0.25">
      <c r="A261" s="25"/>
      <c r="B261" s="16"/>
      <c r="C261" s="11"/>
      <c r="D261" s="7" t="s">
        <v>22</v>
      </c>
      <c r="E261" s="58" t="s">
        <v>49</v>
      </c>
      <c r="F261" s="64">
        <v>40</v>
      </c>
      <c r="G261" s="59">
        <v>3.2</v>
      </c>
      <c r="H261" s="59">
        <v>0.4</v>
      </c>
      <c r="I261" s="66">
        <v>22</v>
      </c>
      <c r="J261" s="64">
        <v>104</v>
      </c>
      <c r="K261" s="65">
        <v>420.02</v>
      </c>
      <c r="L261" s="64">
        <v>3</v>
      </c>
    </row>
    <row r="262" spans="1:12" ht="15" x14ac:dyDescent="0.25">
      <c r="A262" s="25"/>
      <c r="B262" s="16"/>
      <c r="C262" s="11"/>
      <c r="D262" s="7" t="s">
        <v>23</v>
      </c>
      <c r="E262" s="63"/>
      <c r="F262" s="64"/>
      <c r="G262" s="64"/>
      <c r="H262" s="64"/>
      <c r="I262" s="64"/>
      <c r="J262" s="64"/>
      <c r="K262" s="65"/>
      <c r="L262" s="64"/>
    </row>
    <row r="263" spans="1:12" ht="15" x14ac:dyDescent="0.25">
      <c r="A263" s="25"/>
      <c r="B263" s="16"/>
      <c r="C263" s="11"/>
      <c r="D263" s="92" t="s">
        <v>34</v>
      </c>
      <c r="E263" s="90"/>
      <c r="F263" s="64"/>
      <c r="G263" s="64"/>
      <c r="H263" s="64"/>
      <c r="I263" s="64"/>
      <c r="J263" s="64"/>
      <c r="K263" s="65"/>
      <c r="L263" s="64"/>
    </row>
    <row r="264" spans="1:12" ht="15.75" thickBot="1" x14ac:dyDescent="0.3">
      <c r="A264" s="25"/>
      <c r="B264" s="16"/>
      <c r="C264" s="11"/>
      <c r="D264" s="62" t="s">
        <v>32</v>
      </c>
      <c r="E264" s="87" t="s">
        <v>50</v>
      </c>
      <c r="F264" s="64">
        <v>30</v>
      </c>
      <c r="G264" s="71">
        <v>2.4</v>
      </c>
      <c r="H264" s="72" t="s">
        <v>52</v>
      </c>
      <c r="I264" s="73" t="s">
        <v>53</v>
      </c>
      <c r="J264" s="64">
        <v>66</v>
      </c>
      <c r="K264" s="65">
        <v>1.2</v>
      </c>
      <c r="L264" s="64">
        <v>1.65</v>
      </c>
    </row>
    <row r="265" spans="1:12" ht="15" x14ac:dyDescent="0.25">
      <c r="A265" s="26"/>
      <c r="B265" s="18"/>
      <c r="C265" s="8"/>
      <c r="D265" s="19" t="s">
        <v>38</v>
      </c>
      <c r="E265" s="9"/>
      <c r="F265" s="21">
        <f>F258+F259+F260+F261+F262+F263+F264</f>
        <v>555</v>
      </c>
      <c r="G265" s="21">
        <f t="shared" ref="G265:L265" si="61">G258+G259+G260+G261+G262+G263+G264</f>
        <v>20.13</v>
      </c>
      <c r="H265" s="21">
        <f t="shared" si="61"/>
        <v>19.71</v>
      </c>
      <c r="I265" s="21">
        <f t="shared" si="61"/>
        <v>80.599999999999994</v>
      </c>
      <c r="J265" s="21">
        <f t="shared" si="61"/>
        <v>564.57000000000005</v>
      </c>
      <c r="K265" s="21"/>
      <c r="L265" s="21">
        <f t="shared" si="61"/>
        <v>73.2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.75" thickBot="1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:J269" si="62">SUM(G266:G268)</f>
        <v>0</v>
      </c>
      <c r="H269" s="21">
        <f t="shared" si="62"/>
        <v>0</v>
      </c>
      <c r="I269" s="21">
        <f t="shared" si="62"/>
        <v>0</v>
      </c>
      <c r="J269" s="21">
        <f t="shared" si="62"/>
        <v>0</v>
      </c>
      <c r="K269" s="27"/>
      <c r="L269" s="21">
        <f t="shared" ref="L269" ca="1" si="63">SUM(L266:L274)</f>
        <v>0</v>
      </c>
    </row>
    <row r="270" spans="1:12" ht="15.75" thickBot="1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94" t="s">
        <v>83</v>
      </c>
      <c r="F270" s="76">
        <v>100</v>
      </c>
      <c r="G270" s="79">
        <v>1.2</v>
      </c>
      <c r="H270" s="79">
        <v>5.6</v>
      </c>
      <c r="I270" s="79">
        <v>9.8000000000000007</v>
      </c>
      <c r="J270" s="79">
        <v>123</v>
      </c>
      <c r="K270" s="59">
        <v>516.29999999999995</v>
      </c>
      <c r="L270" s="79">
        <v>12</v>
      </c>
    </row>
    <row r="271" spans="1:12" ht="15" x14ac:dyDescent="0.25">
      <c r="A271" s="25"/>
      <c r="B271" s="16"/>
      <c r="C271" s="11"/>
      <c r="D271" s="7" t="s">
        <v>27</v>
      </c>
      <c r="E271" s="80" t="s">
        <v>57</v>
      </c>
      <c r="F271" s="59">
        <v>250</v>
      </c>
      <c r="G271" s="59">
        <v>2.77</v>
      </c>
      <c r="H271" s="59">
        <v>3.5</v>
      </c>
      <c r="I271" s="66">
        <v>15.61</v>
      </c>
      <c r="J271" s="59">
        <v>121.35</v>
      </c>
      <c r="K271" s="59">
        <v>66.62</v>
      </c>
      <c r="L271" s="81">
        <v>14</v>
      </c>
    </row>
    <row r="272" spans="1:12" ht="15" x14ac:dyDescent="0.25">
      <c r="A272" s="25"/>
      <c r="B272" s="16"/>
      <c r="C272" s="11"/>
      <c r="D272" s="7" t="s">
        <v>28</v>
      </c>
      <c r="E272" s="58" t="s">
        <v>91</v>
      </c>
      <c r="F272" s="59">
        <v>100</v>
      </c>
      <c r="G272" s="59">
        <v>16</v>
      </c>
      <c r="H272" s="59">
        <v>14</v>
      </c>
      <c r="I272" s="66">
        <v>3.25</v>
      </c>
      <c r="J272" s="59">
        <v>155.55000000000001</v>
      </c>
      <c r="K272" s="59">
        <v>233.24</v>
      </c>
      <c r="L272" s="61">
        <v>32.15</v>
      </c>
    </row>
    <row r="273" spans="1:12" ht="15" x14ac:dyDescent="0.25">
      <c r="A273" s="25"/>
      <c r="B273" s="16"/>
      <c r="C273" s="11"/>
      <c r="D273" s="7" t="s">
        <v>29</v>
      </c>
      <c r="E273" s="68" t="s">
        <v>71</v>
      </c>
      <c r="F273" s="68">
        <v>180</v>
      </c>
      <c r="G273" s="68">
        <v>4.55</v>
      </c>
      <c r="H273" s="68">
        <v>7.88</v>
      </c>
      <c r="I273" s="68">
        <v>42</v>
      </c>
      <c r="J273" s="68">
        <v>250</v>
      </c>
      <c r="K273" s="68">
        <v>611.02</v>
      </c>
      <c r="L273" s="68">
        <v>18</v>
      </c>
    </row>
    <row r="274" spans="1:12" ht="15" x14ac:dyDescent="0.25">
      <c r="A274" s="25"/>
      <c r="B274" s="16"/>
      <c r="C274" s="11"/>
      <c r="D274" s="7" t="s">
        <v>30</v>
      </c>
      <c r="E274" s="58" t="s">
        <v>72</v>
      </c>
      <c r="F274" s="59" t="s">
        <v>46</v>
      </c>
      <c r="G274" s="59">
        <v>0.44</v>
      </c>
      <c r="H274" s="59">
        <v>0.09</v>
      </c>
      <c r="I274" s="66">
        <v>29</v>
      </c>
      <c r="J274" s="59">
        <v>128.6</v>
      </c>
      <c r="K274" s="59">
        <v>293</v>
      </c>
      <c r="L274" s="61">
        <v>5</v>
      </c>
    </row>
    <row r="275" spans="1:12" ht="30" x14ac:dyDescent="0.25">
      <c r="A275" s="25"/>
      <c r="B275" s="16"/>
      <c r="C275" s="11"/>
      <c r="D275" s="7" t="s">
        <v>31</v>
      </c>
      <c r="E275" s="58" t="s">
        <v>49</v>
      </c>
      <c r="F275" s="59">
        <v>30</v>
      </c>
      <c r="G275" s="59">
        <v>2.4</v>
      </c>
      <c r="H275" s="59">
        <v>0.3</v>
      </c>
      <c r="I275" s="66">
        <v>16.5</v>
      </c>
      <c r="J275" s="59">
        <v>78</v>
      </c>
      <c r="K275" s="59">
        <v>1.1000000000000001</v>
      </c>
      <c r="L275" s="61">
        <v>1.65</v>
      </c>
    </row>
    <row r="276" spans="1:12" ht="15" x14ac:dyDescent="0.25">
      <c r="A276" s="25"/>
      <c r="B276" s="16"/>
      <c r="C276" s="11"/>
      <c r="D276" s="7" t="s">
        <v>32</v>
      </c>
      <c r="E276" s="87" t="s">
        <v>50</v>
      </c>
      <c r="F276" s="70" t="s">
        <v>51</v>
      </c>
      <c r="G276" s="88">
        <v>2.4</v>
      </c>
      <c r="H276" s="70" t="s">
        <v>52</v>
      </c>
      <c r="I276" s="89" t="s">
        <v>53</v>
      </c>
      <c r="J276" s="70" t="s">
        <v>54</v>
      </c>
      <c r="K276" s="70" t="s">
        <v>55</v>
      </c>
      <c r="L276" s="67">
        <v>1.65</v>
      </c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74">
        <f>F270+F271+F272+F273+F274+F275+F276</f>
        <v>890</v>
      </c>
      <c r="G279" s="74">
        <f t="shared" ref="G279:L279" si="64">G270+G271+G272+G273+G274+G275+G276</f>
        <v>29.759999999999998</v>
      </c>
      <c r="H279" s="74">
        <f t="shared" si="64"/>
        <v>31.67</v>
      </c>
      <c r="I279" s="74">
        <f t="shared" si="64"/>
        <v>129.96</v>
      </c>
      <c r="J279" s="74">
        <f t="shared" si="64"/>
        <v>922.5</v>
      </c>
      <c r="K279" s="74"/>
      <c r="L279" s="74">
        <f t="shared" si="64"/>
        <v>84.450000000000017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:J284" si="65">SUM(G280:G283)</f>
        <v>0</v>
      </c>
      <c r="H284" s="21">
        <f t="shared" si="65"/>
        <v>0</v>
      </c>
      <c r="I284" s="21">
        <f t="shared" si="65"/>
        <v>0</v>
      </c>
      <c r="J284" s="21">
        <f t="shared" si="65"/>
        <v>0</v>
      </c>
      <c r="K284" s="27"/>
      <c r="L284" s="21"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:J291" si="66">SUM(G285:G290)</f>
        <v>0</v>
      </c>
      <c r="H291" s="21">
        <f t="shared" si="66"/>
        <v>0</v>
      </c>
      <c r="I291" s="21">
        <f t="shared" si="66"/>
        <v>0</v>
      </c>
      <c r="J291" s="21">
        <f t="shared" si="66"/>
        <v>0</v>
      </c>
      <c r="K291" s="27"/>
      <c r="L291" s="21">
        <f t="shared" ref="L291" ca="1" si="67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:J298" si="68">SUM(G292:G297)</f>
        <v>0</v>
      </c>
      <c r="H298" s="21">
        <f t="shared" si="68"/>
        <v>0</v>
      </c>
      <c r="I298" s="21">
        <f t="shared" si="68"/>
        <v>0</v>
      </c>
      <c r="J298" s="21">
        <f t="shared" si="68"/>
        <v>0</v>
      </c>
      <c r="K298" s="27"/>
      <c r="L298" s="21">
        <f t="shared" ref="L298" ca="1" si="6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97" t="s">
        <v>4</v>
      </c>
      <c r="D299" s="98"/>
      <c r="E299" s="33"/>
      <c r="F299" s="34">
        <f>F265+F269+F279+F284+F291+F298</f>
        <v>1445</v>
      </c>
      <c r="G299" s="34">
        <f t="shared" ref="G299:J299" si="70">G265+G269+G279+G284+G291+G298</f>
        <v>49.89</v>
      </c>
      <c r="H299" s="34">
        <f t="shared" si="70"/>
        <v>51.38</v>
      </c>
      <c r="I299" s="34">
        <f t="shared" si="70"/>
        <v>210.56</v>
      </c>
      <c r="J299" s="34">
        <f t="shared" si="70"/>
        <v>1487.0700000000002</v>
      </c>
      <c r="K299" s="35"/>
      <c r="L299" s="34">
        <v>157.65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20</v>
      </c>
      <c r="E300" s="58" t="s">
        <v>101</v>
      </c>
      <c r="F300" s="59">
        <v>300</v>
      </c>
      <c r="G300" s="59">
        <v>14</v>
      </c>
      <c r="H300" s="59">
        <v>15.71</v>
      </c>
      <c r="I300" s="59">
        <v>37.19</v>
      </c>
      <c r="J300" s="95">
        <v>240</v>
      </c>
      <c r="K300" s="96">
        <v>129.16999999999999</v>
      </c>
      <c r="L300" s="95">
        <v>58.55</v>
      </c>
    </row>
    <row r="301" spans="1:12" ht="15" x14ac:dyDescent="0.25">
      <c r="A301" s="25"/>
      <c r="B301" s="16"/>
      <c r="C301" s="11"/>
      <c r="D301" s="62"/>
      <c r="E301" s="63"/>
      <c r="F301" s="64"/>
      <c r="G301" s="64"/>
      <c r="H301" s="64"/>
      <c r="I301" s="64"/>
      <c r="J301" s="64"/>
      <c r="K301" s="65"/>
      <c r="L301" s="64"/>
    </row>
    <row r="302" spans="1:12" ht="15" x14ac:dyDescent="0.25">
      <c r="A302" s="25"/>
      <c r="B302" s="16"/>
      <c r="C302" s="11"/>
      <c r="D302" s="7" t="s">
        <v>21</v>
      </c>
      <c r="E302" s="58" t="s">
        <v>98</v>
      </c>
      <c r="F302" s="59" t="s">
        <v>46</v>
      </c>
      <c r="G302" s="59">
        <v>3.6</v>
      </c>
      <c r="H302" s="59">
        <v>5</v>
      </c>
      <c r="I302" s="66">
        <v>13.7</v>
      </c>
      <c r="J302" s="64">
        <v>98</v>
      </c>
      <c r="K302" s="65">
        <v>289</v>
      </c>
      <c r="L302" s="64">
        <v>5</v>
      </c>
    </row>
    <row r="303" spans="1:12" ht="15" x14ac:dyDescent="0.25">
      <c r="A303" s="25"/>
      <c r="B303" s="16"/>
      <c r="C303" s="11"/>
      <c r="D303" s="7" t="s">
        <v>22</v>
      </c>
      <c r="E303" s="58" t="s">
        <v>102</v>
      </c>
      <c r="F303" s="59">
        <v>40</v>
      </c>
      <c r="G303" s="59">
        <v>2.48</v>
      </c>
      <c r="H303" s="59">
        <v>7.55</v>
      </c>
      <c r="I303" s="66">
        <v>16.63</v>
      </c>
      <c r="J303" s="64">
        <v>144.1</v>
      </c>
      <c r="K303" s="65">
        <v>1.1000000000000001</v>
      </c>
      <c r="L303" s="64">
        <v>8</v>
      </c>
    </row>
    <row r="304" spans="1:12" ht="15" x14ac:dyDescent="0.25">
      <c r="A304" s="25"/>
      <c r="B304" s="16"/>
      <c r="C304" s="11"/>
      <c r="D304" s="7" t="s">
        <v>23</v>
      </c>
      <c r="E304" s="63"/>
      <c r="F304" s="64"/>
      <c r="G304" s="64"/>
      <c r="H304" s="64"/>
      <c r="I304" s="64"/>
      <c r="J304" s="64"/>
      <c r="K304" s="65"/>
      <c r="L304" s="64"/>
    </row>
    <row r="305" spans="1:12" ht="15" x14ac:dyDescent="0.25">
      <c r="A305" s="25"/>
      <c r="B305" s="16"/>
      <c r="C305" s="11"/>
      <c r="D305" s="62" t="s">
        <v>32</v>
      </c>
      <c r="E305" s="87" t="s">
        <v>50</v>
      </c>
      <c r="F305" s="70" t="s">
        <v>51</v>
      </c>
      <c r="G305" s="88">
        <v>2.4</v>
      </c>
      <c r="H305" s="70" t="s">
        <v>52</v>
      </c>
      <c r="I305" s="89" t="s">
        <v>53</v>
      </c>
      <c r="J305" s="70" t="s">
        <v>54</v>
      </c>
      <c r="K305" s="70" t="s">
        <v>55</v>
      </c>
      <c r="L305" s="67">
        <v>1.65</v>
      </c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F300+F301+F302+F303+F304+F305</f>
        <v>570</v>
      </c>
      <c r="G307" s="21">
        <f t="shared" ref="G307:L307" si="71">G300+G301+G302+G303+G304+G305</f>
        <v>22.48</v>
      </c>
      <c r="H307" s="21">
        <f t="shared" si="71"/>
        <v>28.560000000000002</v>
      </c>
      <c r="I307" s="21">
        <f t="shared" si="71"/>
        <v>81.319999999999993</v>
      </c>
      <c r="J307" s="21">
        <f t="shared" si="71"/>
        <v>548.1</v>
      </c>
      <c r="K307" s="21"/>
      <c r="L307" s="21">
        <f t="shared" si="71"/>
        <v>73.2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.75" thickBot="1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:J311" si="72">SUM(G308:G310)</f>
        <v>0</v>
      </c>
      <c r="H311" s="21">
        <f t="shared" si="72"/>
        <v>0</v>
      </c>
      <c r="I311" s="21">
        <f t="shared" si="72"/>
        <v>0</v>
      </c>
      <c r="J311" s="21">
        <f t="shared" si="72"/>
        <v>0</v>
      </c>
      <c r="K311" s="27"/>
      <c r="L311" s="21">
        <f t="shared" ref="L311" ca="1" si="73">SUM(L308:L316)</f>
        <v>0</v>
      </c>
    </row>
    <row r="312" spans="1:12" ht="15.75" thickBot="1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94" t="s">
        <v>68</v>
      </c>
      <c r="F312" s="76">
        <v>100</v>
      </c>
      <c r="G312" s="79">
        <v>1.6</v>
      </c>
      <c r="H312" s="79">
        <v>4.5999999999999996</v>
      </c>
      <c r="I312" s="79">
        <v>11.1</v>
      </c>
      <c r="J312" s="79">
        <v>90</v>
      </c>
      <c r="K312" s="84">
        <v>21.1</v>
      </c>
      <c r="L312" s="79">
        <v>11.6</v>
      </c>
    </row>
    <row r="313" spans="1:12" ht="15" x14ac:dyDescent="0.25">
      <c r="A313" s="25"/>
      <c r="B313" s="16"/>
      <c r="C313" s="11"/>
      <c r="D313" s="7" t="s">
        <v>27</v>
      </c>
      <c r="E313" s="80" t="s">
        <v>84</v>
      </c>
      <c r="F313" s="59">
        <v>260</v>
      </c>
      <c r="G313" s="59">
        <v>2.0299999999999998</v>
      </c>
      <c r="H313" s="59">
        <v>5.7</v>
      </c>
      <c r="I313" s="66">
        <v>9.11</v>
      </c>
      <c r="J313" s="59">
        <v>96.86</v>
      </c>
      <c r="K313" s="59">
        <v>53.05</v>
      </c>
      <c r="L313" s="81">
        <v>13.5</v>
      </c>
    </row>
    <row r="314" spans="1:12" ht="15" x14ac:dyDescent="0.25">
      <c r="A314" s="25"/>
      <c r="B314" s="16"/>
      <c r="C314" s="11"/>
      <c r="D314" s="7" t="s">
        <v>28</v>
      </c>
      <c r="E314" s="58" t="s">
        <v>58</v>
      </c>
      <c r="F314" s="59">
        <v>100</v>
      </c>
      <c r="G314" s="59">
        <v>13</v>
      </c>
      <c r="H314" s="59">
        <v>7.78</v>
      </c>
      <c r="I314" s="66">
        <v>2.17</v>
      </c>
      <c r="J314" s="59">
        <v>119.99</v>
      </c>
      <c r="K314" s="59">
        <v>80.62</v>
      </c>
      <c r="L314" s="61">
        <v>16.5</v>
      </c>
    </row>
    <row r="315" spans="1:12" ht="15" x14ac:dyDescent="0.25">
      <c r="A315" s="25"/>
      <c r="B315" s="16"/>
      <c r="C315" s="11"/>
      <c r="D315" s="7" t="s">
        <v>29</v>
      </c>
      <c r="E315" s="68" t="s">
        <v>103</v>
      </c>
      <c r="F315" s="68">
        <v>180</v>
      </c>
      <c r="G315" s="68">
        <v>4.0199999999999996</v>
      </c>
      <c r="H315" s="68">
        <v>10</v>
      </c>
      <c r="I315" s="68">
        <v>29.56</v>
      </c>
      <c r="J315" s="68">
        <v>235.51</v>
      </c>
      <c r="K315" s="68">
        <v>139.07</v>
      </c>
      <c r="L315" s="68">
        <v>14.55</v>
      </c>
    </row>
    <row r="316" spans="1:12" ht="15" x14ac:dyDescent="0.25">
      <c r="A316" s="25"/>
      <c r="B316" s="16"/>
      <c r="C316" s="11"/>
      <c r="D316" s="7" t="s">
        <v>30</v>
      </c>
      <c r="E316" s="58" t="s">
        <v>60</v>
      </c>
      <c r="F316" s="59" t="s">
        <v>46</v>
      </c>
      <c r="G316" s="59">
        <v>0</v>
      </c>
      <c r="H316" s="59">
        <v>0</v>
      </c>
      <c r="I316" s="66">
        <v>23.5</v>
      </c>
      <c r="J316" s="59" t="s">
        <v>61</v>
      </c>
      <c r="K316" s="59" t="s">
        <v>62</v>
      </c>
      <c r="L316" s="61">
        <v>5</v>
      </c>
    </row>
    <row r="317" spans="1:12" ht="30" x14ac:dyDescent="0.25">
      <c r="A317" s="25"/>
      <c r="B317" s="16"/>
      <c r="C317" s="11"/>
      <c r="D317" s="7" t="s">
        <v>31</v>
      </c>
      <c r="E317" s="58" t="s">
        <v>49</v>
      </c>
      <c r="F317" s="59">
        <v>30</v>
      </c>
      <c r="G317" s="59">
        <v>2.4</v>
      </c>
      <c r="H317" s="59">
        <v>0.3</v>
      </c>
      <c r="I317" s="66">
        <v>16.5</v>
      </c>
      <c r="J317" s="59">
        <v>78</v>
      </c>
      <c r="K317" s="59">
        <v>1.1000000000000001</v>
      </c>
      <c r="L317" s="61">
        <v>1.65</v>
      </c>
    </row>
    <row r="318" spans="1:12" ht="15.75" thickBot="1" x14ac:dyDescent="0.3">
      <c r="A318" s="25"/>
      <c r="B318" s="16"/>
      <c r="C318" s="11"/>
      <c r="D318" s="7" t="s">
        <v>32</v>
      </c>
      <c r="E318" s="69" t="s">
        <v>50</v>
      </c>
      <c r="F318" s="70">
        <v>30</v>
      </c>
      <c r="G318" s="71">
        <v>2.4</v>
      </c>
      <c r="H318" s="72" t="s">
        <v>52</v>
      </c>
      <c r="I318" s="73" t="s">
        <v>53</v>
      </c>
      <c r="J318" s="70" t="s">
        <v>54</v>
      </c>
      <c r="K318" s="72">
        <v>1.2</v>
      </c>
      <c r="L318" s="67">
        <v>1.65</v>
      </c>
    </row>
    <row r="319" spans="1:12" ht="15" x14ac:dyDescent="0.25">
      <c r="A319" s="25"/>
      <c r="B319" s="16"/>
      <c r="C319" s="11"/>
      <c r="D319" s="62"/>
      <c r="E319" s="87" t="s">
        <v>88</v>
      </c>
      <c r="F319" s="70">
        <v>100</v>
      </c>
      <c r="G319" s="88">
        <v>3</v>
      </c>
      <c r="H319" s="70">
        <v>2.5</v>
      </c>
      <c r="I319" s="89">
        <v>12.6</v>
      </c>
      <c r="J319" s="70">
        <v>84</v>
      </c>
      <c r="K319" s="70">
        <v>476.01</v>
      </c>
      <c r="L319" s="67">
        <v>20</v>
      </c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74">
        <f>F312+F313+F314+F315+F316+F317+F318+F319</f>
        <v>1000</v>
      </c>
      <c r="G321" s="74">
        <f t="shared" ref="G321:L321" si="74">G312+G313+G314+G315+G316+G317+G318+G319</f>
        <v>28.449999999999996</v>
      </c>
      <c r="H321" s="74">
        <f t="shared" si="74"/>
        <v>31.180000000000003</v>
      </c>
      <c r="I321" s="74">
        <f t="shared" si="74"/>
        <v>118.33999999999999</v>
      </c>
      <c r="J321" s="74">
        <f t="shared" si="74"/>
        <v>865.36</v>
      </c>
      <c r="K321" s="74"/>
      <c r="L321" s="74">
        <f t="shared" si="74"/>
        <v>84.45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:J326" si="75">SUM(G322:G325)</f>
        <v>0</v>
      </c>
      <c r="H326" s="21">
        <f t="shared" si="75"/>
        <v>0</v>
      </c>
      <c r="I326" s="21">
        <f t="shared" si="75"/>
        <v>0</v>
      </c>
      <c r="J326" s="21">
        <f t="shared" si="75"/>
        <v>0</v>
      </c>
      <c r="K326" s="27"/>
      <c r="L326" s="21"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:J333" si="76">SUM(G327:G332)</f>
        <v>0</v>
      </c>
      <c r="H333" s="21">
        <f t="shared" si="76"/>
        <v>0</v>
      </c>
      <c r="I333" s="21">
        <f t="shared" si="76"/>
        <v>0</v>
      </c>
      <c r="J333" s="21">
        <f t="shared" si="76"/>
        <v>0</v>
      </c>
      <c r="K333" s="27"/>
      <c r="L333" s="21">
        <f t="shared" ref="L333" ca="1" si="77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:J340" si="78">SUM(G334:G339)</f>
        <v>0</v>
      </c>
      <c r="H340" s="21">
        <f t="shared" si="78"/>
        <v>0</v>
      </c>
      <c r="I340" s="21">
        <f t="shared" si="78"/>
        <v>0</v>
      </c>
      <c r="J340" s="21">
        <f t="shared" si="78"/>
        <v>0</v>
      </c>
      <c r="K340" s="27"/>
      <c r="L340" s="21">
        <f t="shared" ref="L340" ca="1" si="79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97" t="s">
        <v>4</v>
      </c>
      <c r="D341" s="98"/>
      <c r="E341" s="33"/>
      <c r="F341" s="34">
        <f>F307+F311+F321+F326+F333+F340</f>
        <v>1570</v>
      </c>
      <c r="G341" s="34">
        <f t="shared" ref="G341:J341" si="80">G307+G311+G321+G326+G333+G340</f>
        <v>50.929999999999993</v>
      </c>
      <c r="H341" s="34">
        <f t="shared" si="80"/>
        <v>59.740000000000009</v>
      </c>
      <c r="I341" s="34">
        <f t="shared" si="80"/>
        <v>199.65999999999997</v>
      </c>
      <c r="J341" s="34">
        <f t="shared" si="80"/>
        <v>1413.46</v>
      </c>
      <c r="K341" s="35"/>
      <c r="L341" s="34">
        <v>157.65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20</v>
      </c>
      <c r="E342" s="58" t="s">
        <v>104</v>
      </c>
      <c r="F342" s="59">
        <v>250</v>
      </c>
      <c r="G342" s="59">
        <v>14.3</v>
      </c>
      <c r="H342" s="59">
        <v>19</v>
      </c>
      <c r="I342" s="59">
        <v>17.149999999999999</v>
      </c>
      <c r="J342" s="95">
        <v>270.5</v>
      </c>
      <c r="K342" s="96">
        <v>118.13</v>
      </c>
      <c r="L342" s="95">
        <v>49.9</v>
      </c>
    </row>
    <row r="343" spans="1:12" ht="15" x14ac:dyDescent="0.25">
      <c r="A343" s="15"/>
      <c r="B343" s="16"/>
      <c r="C343" s="11"/>
      <c r="D343" s="62"/>
      <c r="E343" s="63"/>
      <c r="F343" s="64"/>
      <c r="G343" s="64"/>
      <c r="H343" s="64"/>
      <c r="I343" s="64"/>
      <c r="J343" s="64"/>
      <c r="K343" s="65"/>
      <c r="L343" s="64"/>
    </row>
    <row r="344" spans="1:12" ht="15" x14ac:dyDescent="0.25">
      <c r="A344" s="15"/>
      <c r="B344" s="16"/>
      <c r="C344" s="11"/>
      <c r="D344" s="7" t="s">
        <v>21</v>
      </c>
      <c r="E344" s="58" t="s">
        <v>72</v>
      </c>
      <c r="F344" s="59" t="s">
        <v>46</v>
      </c>
      <c r="G344" s="59">
        <v>0.44</v>
      </c>
      <c r="H344" s="59">
        <v>0.09</v>
      </c>
      <c r="I344" s="66">
        <v>21</v>
      </c>
      <c r="J344" s="64">
        <v>128.6</v>
      </c>
      <c r="K344" s="65">
        <v>293</v>
      </c>
      <c r="L344" s="64">
        <v>5</v>
      </c>
    </row>
    <row r="345" spans="1:12" ht="30" x14ac:dyDescent="0.25">
      <c r="A345" s="15"/>
      <c r="B345" s="16"/>
      <c r="C345" s="11"/>
      <c r="D345" s="7" t="s">
        <v>22</v>
      </c>
      <c r="E345" s="58" t="s">
        <v>49</v>
      </c>
      <c r="F345" s="59">
        <v>30</v>
      </c>
      <c r="G345" s="59">
        <v>2.4</v>
      </c>
      <c r="H345" s="59">
        <v>0.3</v>
      </c>
      <c r="I345" s="66">
        <v>16.5</v>
      </c>
      <c r="J345" s="59">
        <v>78</v>
      </c>
      <c r="K345" s="59">
        <v>1.1000000000000001</v>
      </c>
      <c r="L345" s="61">
        <v>1.65</v>
      </c>
    </row>
    <row r="346" spans="1:12" ht="15" x14ac:dyDescent="0.25">
      <c r="A346" s="15"/>
      <c r="B346" s="16"/>
      <c r="C346" s="11"/>
      <c r="D346" s="7" t="s">
        <v>23</v>
      </c>
      <c r="E346" s="63"/>
      <c r="F346" s="64"/>
      <c r="G346" s="64"/>
      <c r="H346" s="64"/>
      <c r="I346" s="64"/>
      <c r="J346" s="64"/>
      <c r="K346" s="65"/>
      <c r="L346" s="64"/>
    </row>
    <row r="347" spans="1:12" ht="15.75" thickBot="1" x14ac:dyDescent="0.3">
      <c r="A347" s="15"/>
      <c r="B347" s="16"/>
      <c r="C347" s="11"/>
      <c r="D347" s="62" t="s">
        <v>32</v>
      </c>
      <c r="E347" s="69" t="s">
        <v>50</v>
      </c>
      <c r="F347" s="70" t="s">
        <v>51</v>
      </c>
      <c r="G347" s="71">
        <v>2.4</v>
      </c>
      <c r="H347" s="72" t="s">
        <v>52</v>
      </c>
      <c r="I347" s="73" t="s">
        <v>53</v>
      </c>
      <c r="J347" s="70" t="s">
        <v>54</v>
      </c>
      <c r="K347" s="72">
        <v>1.2</v>
      </c>
      <c r="L347" s="67">
        <v>1.65</v>
      </c>
    </row>
    <row r="348" spans="1:12" ht="15" x14ac:dyDescent="0.25">
      <c r="A348" s="15"/>
      <c r="B348" s="16"/>
      <c r="C348" s="11"/>
      <c r="D348" s="62" t="s">
        <v>105</v>
      </c>
      <c r="E348" s="58" t="s">
        <v>106</v>
      </c>
      <c r="F348" s="59">
        <v>40</v>
      </c>
      <c r="G348" s="64">
        <v>1</v>
      </c>
      <c r="H348" s="64">
        <v>0</v>
      </c>
      <c r="I348" s="64">
        <v>19</v>
      </c>
      <c r="J348" s="64">
        <v>106</v>
      </c>
      <c r="K348" s="65" t="s">
        <v>107</v>
      </c>
      <c r="L348" s="64">
        <v>15</v>
      </c>
    </row>
    <row r="349" spans="1:12" ht="15" x14ac:dyDescent="0.25">
      <c r="A349" s="17"/>
      <c r="B349" s="18"/>
      <c r="C349" s="8"/>
      <c r="D349" s="19" t="s">
        <v>38</v>
      </c>
      <c r="E349" s="9"/>
      <c r="F349" s="21">
        <f>F342+F343+F344+F345+F346+F347+F348</f>
        <v>550</v>
      </c>
      <c r="G349" s="21">
        <f t="shared" ref="G349:L349" si="81">G342+G343+G344+G345+G346+G347+G348</f>
        <v>20.54</v>
      </c>
      <c r="H349" s="21">
        <f t="shared" si="81"/>
        <v>19.690000000000001</v>
      </c>
      <c r="I349" s="21">
        <f t="shared" si="81"/>
        <v>87.45</v>
      </c>
      <c r="J349" s="21">
        <f t="shared" si="81"/>
        <v>649.1</v>
      </c>
      <c r="K349" s="21"/>
      <c r="L349" s="21">
        <f t="shared" si="81"/>
        <v>73.199999999999989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.75" thickBot="1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:J353" si="82">SUM(G350:G352)</f>
        <v>0</v>
      </c>
      <c r="H353" s="21">
        <f t="shared" si="82"/>
        <v>0</v>
      </c>
      <c r="I353" s="21">
        <f t="shared" si="82"/>
        <v>0</v>
      </c>
      <c r="J353" s="21">
        <f t="shared" si="82"/>
        <v>0</v>
      </c>
      <c r="K353" s="27"/>
      <c r="L353" s="21">
        <f t="shared" ref="L353" ca="1" si="83">SUM(L350:L358)</f>
        <v>0</v>
      </c>
    </row>
    <row r="354" spans="1:12" ht="15.75" thickBot="1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94" t="s">
        <v>108</v>
      </c>
      <c r="F354" s="76">
        <v>100</v>
      </c>
      <c r="G354" s="79">
        <v>1.2</v>
      </c>
      <c r="H354" s="79">
        <v>0.1</v>
      </c>
      <c r="I354" s="79">
        <v>6.3</v>
      </c>
      <c r="J354" s="79">
        <v>32</v>
      </c>
      <c r="K354" s="59">
        <v>17.600000000000001</v>
      </c>
      <c r="L354" s="79">
        <v>12.3</v>
      </c>
    </row>
    <row r="355" spans="1:12" ht="15" x14ac:dyDescent="0.25">
      <c r="A355" s="15"/>
      <c r="B355" s="16"/>
      <c r="C355" s="11"/>
      <c r="D355" s="7" t="s">
        <v>27</v>
      </c>
      <c r="E355" s="80" t="s">
        <v>109</v>
      </c>
      <c r="F355" s="59">
        <v>255</v>
      </c>
      <c r="G355" s="59">
        <v>2.61</v>
      </c>
      <c r="H355" s="59">
        <v>7</v>
      </c>
      <c r="I355" s="66">
        <v>18.13</v>
      </c>
      <c r="J355" s="59">
        <v>165</v>
      </c>
      <c r="K355" s="59">
        <v>67.08</v>
      </c>
      <c r="L355" s="81">
        <v>16.5</v>
      </c>
    </row>
    <row r="356" spans="1:12" ht="15" x14ac:dyDescent="0.25">
      <c r="A356" s="15"/>
      <c r="B356" s="16"/>
      <c r="C356" s="11"/>
      <c r="D356" s="7" t="s">
        <v>28</v>
      </c>
      <c r="E356" s="58" t="s">
        <v>110</v>
      </c>
      <c r="F356" s="59">
        <v>100</v>
      </c>
      <c r="G356" s="59">
        <v>13</v>
      </c>
      <c r="H356" s="59">
        <v>16</v>
      </c>
      <c r="I356" s="59">
        <v>8.8699999999999992</v>
      </c>
      <c r="J356" s="59">
        <v>182.53</v>
      </c>
      <c r="K356" s="59">
        <v>445.36</v>
      </c>
      <c r="L356" s="61">
        <v>35.35</v>
      </c>
    </row>
    <row r="357" spans="1:12" ht="15" x14ac:dyDescent="0.25">
      <c r="A357" s="15"/>
      <c r="B357" s="16"/>
      <c r="C357" s="11"/>
      <c r="D357" s="7" t="s">
        <v>29</v>
      </c>
      <c r="E357" s="68" t="s">
        <v>59</v>
      </c>
      <c r="F357" s="68">
        <v>190</v>
      </c>
      <c r="G357" s="68">
        <v>6.97</v>
      </c>
      <c r="H357" s="68">
        <v>4.4400000000000004</v>
      </c>
      <c r="I357" s="68">
        <v>44.48</v>
      </c>
      <c r="J357" s="68">
        <v>255</v>
      </c>
      <c r="K357" s="68">
        <v>211.06</v>
      </c>
      <c r="L357" s="68">
        <v>12</v>
      </c>
    </row>
    <row r="358" spans="1:12" ht="15" x14ac:dyDescent="0.25">
      <c r="A358" s="15"/>
      <c r="B358" s="16"/>
      <c r="C358" s="11"/>
      <c r="D358" s="7" t="s">
        <v>30</v>
      </c>
      <c r="E358" s="58" t="s">
        <v>79</v>
      </c>
      <c r="F358" s="59" t="s">
        <v>46</v>
      </c>
      <c r="G358" s="59">
        <v>0</v>
      </c>
      <c r="H358" s="59">
        <v>0</v>
      </c>
      <c r="I358" s="66">
        <v>9.98</v>
      </c>
      <c r="J358" s="59">
        <v>39.9</v>
      </c>
      <c r="K358" s="59">
        <v>283</v>
      </c>
      <c r="L358" s="61">
        <v>5</v>
      </c>
    </row>
    <row r="359" spans="1:12" ht="30" x14ac:dyDescent="0.25">
      <c r="A359" s="15"/>
      <c r="B359" s="16"/>
      <c r="C359" s="11"/>
      <c r="D359" s="7" t="s">
        <v>31</v>
      </c>
      <c r="E359" s="58" t="s">
        <v>49</v>
      </c>
      <c r="F359" s="59">
        <v>30</v>
      </c>
      <c r="G359" s="59">
        <v>2.4</v>
      </c>
      <c r="H359" s="59">
        <v>0.3</v>
      </c>
      <c r="I359" s="66">
        <v>16.5</v>
      </c>
      <c r="J359" s="59">
        <v>78</v>
      </c>
      <c r="K359" s="59">
        <v>1.1000000000000001</v>
      </c>
      <c r="L359" s="61">
        <v>1.65</v>
      </c>
    </row>
    <row r="360" spans="1:12" ht="15" x14ac:dyDescent="0.25">
      <c r="A360" s="15"/>
      <c r="B360" s="16"/>
      <c r="C360" s="11"/>
      <c r="D360" s="7" t="s">
        <v>32</v>
      </c>
      <c r="E360" s="87" t="s">
        <v>50</v>
      </c>
      <c r="F360" s="70" t="s">
        <v>51</v>
      </c>
      <c r="G360" s="88">
        <v>2.4</v>
      </c>
      <c r="H360" s="70" t="s">
        <v>52</v>
      </c>
      <c r="I360" s="89" t="s">
        <v>53</v>
      </c>
      <c r="J360" s="70" t="s">
        <v>54</v>
      </c>
      <c r="K360" s="70" t="s">
        <v>55</v>
      </c>
      <c r="L360" s="67">
        <v>1.65</v>
      </c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74">
        <f>F354+F355+F356+F357+F358+F359+F360</f>
        <v>905</v>
      </c>
      <c r="G363" s="74">
        <f t="shared" ref="G363:L363" si="84">G354+G355+G356+G357+G358+G359+G360</f>
        <v>28.579999999999995</v>
      </c>
      <c r="H363" s="74">
        <f t="shared" si="84"/>
        <v>28.140000000000004</v>
      </c>
      <c r="I363" s="74">
        <f t="shared" si="84"/>
        <v>118.06</v>
      </c>
      <c r="J363" s="74">
        <f t="shared" si="84"/>
        <v>818.43</v>
      </c>
      <c r="K363" s="74"/>
      <c r="L363" s="74">
        <f t="shared" si="84"/>
        <v>84.450000000000017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:J368" si="85">SUM(G364:G367)</f>
        <v>0</v>
      </c>
      <c r="H368" s="21">
        <f t="shared" si="85"/>
        <v>0</v>
      </c>
      <c r="I368" s="21">
        <f t="shared" si="85"/>
        <v>0</v>
      </c>
      <c r="J368" s="21">
        <f t="shared" si="85"/>
        <v>0</v>
      </c>
      <c r="K368" s="27"/>
      <c r="L368" s="21"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:J375" si="86">SUM(G369:G374)</f>
        <v>0</v>
      </c>
      <c r="H375" s="21">
        <f t="shared" si="86"/>
        <v>0</v>
      </c>
      <c r="I375" s="21">
        <f t="shared" si="86"/>
        <v>0</v>
      </c>
      <c r="J375" s="21">
        <f t="shared" si="86"/>
        <v>0</v>
      </c>
      <c r="K375" s="27"/>
      <c r="L375" s="21">
        <f t="shared" ref="L375" ca="1" si="87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:I382" si="88">SUM(G376:G381)</f>
        <v>0</v>
      </c>
      <c r="H382" s="21">
        <f t="shared" si="88"/>
        <v>0</v>
      </c>
      <c r="I382" s="21">
        <f t="shared" si="88"/>
        <v>0</v>
      </c>
      <c r="J382" s="21">
        <f t="shared" ref="J382" si="89">SUM(J376:J381)</f>
        <v>0</v>
      </c>
      <c r="K382" s="27"/>
      <c r="L382" s="21">
        <f t="shared" ref="L382" ca="1" si="90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97" t="s">
        <v>4</v>
      </c>
      <c r="D383" s="98"/>
      <c r="E383" s="33"/>
      <c r="F383" s="34">
        <f>F349+F353+F363+F368+F375+F382</f>
        <v>1455</v>
      </c>
      <c r="G383" s="34">
        <f t="shared" ref="G383:J383" si="91">G349+G353+G363+G368+G375+G382</f>
        <v>49.11999999999999</v>
      </c>
      <c r="H383" s="34">
        <f t="shared" si="91"/>
        <v>47.830000000000005</v>
      </c>
      <c r="I383" s="34">
        <f t="shared" si="91"/>
        <v>205.51</v>
      </c>
      <c r="J383" s="34">
        <f t="shared" si="91"/>
        <v>1467.53</v>
      </c>
      <c r="K383" s="35"/>
      <c r="L383" s="34">
        <v>157.65</v>
      </c>
    </row>
    <row r="384" spans="1:12" ht="15" x14ac:dyDescent="0.25">
      <c r="A384" s="22">
        <v>2</v>
      </c>
      <c r="B384" s="23">
        <v>3</v>
      </c>
      <c r="C384" s="24" t="s">
        <v>19</v>
      </c>
      <c r="D384" s="5" t="s">
        <v>20</v>
      </c>
      <c r="E384" s="58" t="s">
        <v>111</v>
      </c>
      <c r="F384" s="59">
        <v>210</v>
      </c>
      <c r="G384" s="59">
        <v>9</v>
      </c>
      <c r="H384" s="59">
        <v>11.6</v>
      </c>
      <c r="I384" s="59">
        <v>43</v>
      </c>
      <c r="J384" s="95">
        <v>285</v>
      </c>
      <c r="K384" s="96">
        <v>430.37</v>
      </c>
      <c r="L384" s="95">
        <v>42.35</v>
      </c>
    </row>
    <row r="385" spans="1:12" ht="15" x14ac:dyDescent="0.25">
      <c r="A385" s="25"/>
      <c r="B385" s="16"/>
      <c r="C385" s="11"/>
      <c r="D385" s="68"/>
      <c r="E385" s="58"/>
      <c r="F385" s="59"/>
      <c r="G385" s="64"/>
      <c r="H385" s="64"/>
      <c r="I385" s="64"/>
      <c r="J385" s="64"/>
      <c r="K385" s="65"/>
      <c r="L385" s="64"/>
    </row>
    <row r="386" spans="1:12" ht="15" x14ac:dyDescent="0.25">
      <c r="A386" s="25"/>
      <c r="B386" s="16"/>
      <c r="C386" s="11"/>
      <c r="D386" s="7" t="s">
        <v>21</v>
      </c>
      <c r="E386" s="58" t="s">
        <v>81</v>
      </c>
      <c r="F386" s="59" t="s">
        <v>46</v>
      </c>
      <c r="G386" s="59">
        <v>0</v>
      </c>
      <c r="H386" s="59">
        <v>0</v>
      </c>
      <c r="I386" s="66">
        <v>9.6999999999999993</v>
      </c>
      <c r="J386" s="64">
        <v>39</v>
      </c>
      <c r="K386" s="65">
        <v>282.11</v>
      </c>
      <c r="L386" s="64">
        <v>2.2000000000000002</v>
      </c>
    </row>
    <row r="387" spans="1:12" ht="15" x14ac:dyDescent="0.25">
      <c r="A387" s="25"/>
      <c r="B387" s="16"/>
      <c r="C387" s="11"/>
      <c r="D387" s="7" t="s">
        <v>22</v>
      </c>
      <c r="E387" s="58" t="s">
        <v>95</v>
      </c>
      <c r="F387" s="59">
        <v>40</v>
      </c>
      <c r="G387" s="84">
        <v>8.5</v>
      </c>
      <c r="H387" s="84">
        <v>7</v>
      </c>
      <c r="I387" s="86">
        <v>17</v>
      </c>
      <c r="J387" s="64">
        <v>113</v>
      </c>
      <c r="K387" s="65">
        <v>1.5</v>
      </c>
      <c r="L387" s="64">
        <v>15</v>
      </c>
    </row>
    <row r="388" spans="1:12" ht="15" x14ac:dyDescent="0.25">
      <c r="A388" s="25"/>
      <c r="B388" s="16"/>
      <c r="C388" s="11"/>
      <c r="D388" s="7" t="s">
        <v>23</v>
      </c>
      <c r="E388" s="58" t="s">
        <v>112</v>
      </c>
      <c r="F388" s="59">
        <v>100</v>
      </c>
      <c r="G388" s="59">
        <v>0.4</v>
      </c>
      <c r="H388" s="59">
        <v>0.4</v>
      </c>
      <c r="I388" s="66">
        <v>9.8000000000000007</v>
      </c>
      <c r="J388" s="64">
        <v>47</v>
      </c>
      <c r="K388" s="65">
        <v>38</v>
      </c>
      <c r="L388" s="64">
        <v>12</v>
      </c>
    </row>
    <row r="389" spans="1:12" ht="15" x14ac:dyDescent="0.25">
      <c r="A389" s="25"/>
      <c r="B389" s="16"/>
      <c r="C389" s="11"/>
      <c r="D389" s="92" t="s">
        <v>34</v>
      </c>
      <c r="E389" s="93"/>
      <c r="F389" s="70"/>
      <c r="G389" s="64"/>
      <c r="H389" s="64"/>
      <c r="I389" s="64"/>
      <c r="J389" s="64"/>
      <c r="K389" s="65"/>
      <c r="L389" s="64"/>
    </row>
    <row r="390" spans="1:12" ht="15" x14ac:dyDescent="0.25">
      <c r="A390" s="25"/>
      <c r="B390" s="16"/>
      <c r="C390" s="11"/>
      <c r="D390" s="62" t="s">
        <v>32</v>
      </c>
      <c r="E390" s="93" t="s">
        <v>50</v>
      </c>
      <c r="F390" s="70" t="s">
        <v>51</v>
      </c>
      <c r="G390" s="88">
        <v>2.4</v>
      </c>
      <c r="H390" s="70" t="s">
        <v>52</v>
      </c>
      <c r="I390" s="89" t="s">
        <v>53</v>
      </c>
      <c r="J390" s="70" t="s">
        <v>54</v>
      </c>
      <c r="K390" s="70" t="s">
        <v>55</v>
      </c>
      <c r="L390" s="67">
        <v>1.65</v>
      </c>
    </row>
    <row r="391" spans="1:12" ht="15" x14ac:dyDescent="0.25">
      <c r="A391" s="26"/>
      <c r="B391" s="18"/>
      <c r="C391" s="8"/>
      <c r="D391" s="19" t="s">
        <v>38</v>
      </c>
      <c r="E391" s="9"/>
      <c r="F391" s="21">
        <f>F384+F385+F386+F387+F388+F389+F390</f>
        <v>580</v>
      </c>
      <c r="G391" s="21">
        <f t="shared" ref="G391:L391" si="92">G384+G385+G386+G387+G388+G389+G390</f>
        <v>20.299999999999997</v>
      </c>
      <c r="H391" s="21">
        <f t="shared" si="92"/>
        <v>19.3</v>
      </c>
      <c r="I391" s="21">
        <f t="shared" si="92"/>
        <v>93.3</v>
      </c>
      <c r="J391" s="21">
        <f t="shared" si="92"/>
        <v>550</v>
      </c>
      <c r="K391" s="21"/>
      <c r="L391" s="21">
        <f t="shared" si="92"/>
        <v>73.200000000000017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.75" thickBot="1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:J395" si="93">SUM(G392:G394)</f>
        <v>0</v>
      </c>
      <c r="H395" s="21">
        <f t="shared" si="93"/>
        <v>0</v>
      </c>
      <c r="I395" s="21">
        <f t="shared" si="93"/>
        <v>0</v>
      </c>
      <c r="J395" s="21">
        <f t="shared" si="93"/>
        <v>0</v>
      </c>
      <c r="K395" s="27"/>
      <c r="L395" s="21">
        <f t="shared" ref="L395" ca="1" si="94">SUM(L392:L400)</f>
        <v>0</v>
      </c>
    </row>
    <row r="396" spans="1:12" ht="15.75" thickBot="1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75" t="s">
        <v>82</v>
      </c>
      <c r="F396" s="76">
        <v>100</v>
      </c>
      <c r="G396" s="79">
        <v>1.96</v>
      </c>
      <c r="H396" s="76">
        <v>5</v>
      </c>
      <c r="I396" s="76">
        <v>11</v>
      </c>
      <c r="J396" s="76">
        <v>101</v>
      </c>
      <c r="K396" s="79">
        <v>2.11</v>
      </c>
      <c r="L396" s="79">
        <v>15</v>
      </c>
    </row>
    <row r="397" spans="1:12" ht="15" x14ac:dyDescent="0.25">
      <c r="A397" s="25"/>
      <c r="B397" s="16"/>
      <c r="C397" s="11"/>
      <c r="D397" s="7" t="s">
        <v>27</v>
      </c>
      <c r="E397" s="80" t="s">
        <v>113</v>
      </c>
      <c r="F397" s="59">
        <v>250</v>
      </c>
      <c r="G397" s="59">
        <v>2.5299999999999998</v>
      </c>
      <c r="H397" s="59">
        <v>3.06</v>
      </c>
      <c r="I397" s="66">
        <v>15.37</v>
      </c>
      <c r="J397" s="59">
        <v>115</v>
      </c>
      <c r="K397" s="59">
        <v>65.11</v>
      </c>
      <c r="L397" s="81">
        <v>16</v>
      </c>
    </row>
    <row r="398" spans="1:12" ht="15" x14ac:dyDescent="0.25">
      <c r="A398" s="25"/>
      <c r="B398" s="16"/>
      <c r="C398" s="11"/>
      <c r="D398" s="7" t="s">
        <v>28</v>
      </c>
      <c r="E398" s="58" t="s">
        <v>114</v>
      </c>
      <c r="F398" s="59">
        <v>200</v>
      </c>
      <c r="G398" s="59">
        <v>16.2</v>
      </c>
      <c r="H398" s="59">
        <v>20</v>
      </c>
      <c r="I398" s="66">
        <v>25.33</v>
      </c>
      <c r="J398" s="59">
        <v>325</v>
      </c>
      <c r="K398" s="59">
        <v>97.65</v>
      </c>
      <c r="L398" s="61">
        <v>44.45</v>
      </c>
    </row>
    <row r="399" spans="1:12" ht="15" x14ac:dyDescent="0.25">
      <c r="A399" s="25"/>
      <c r="B399" s="16"/>
      <c r="C399" s="11"/>
      <c r="D399" s="7" t="s">
        <v>29</v>
      </c>
      <c r="E399" s="68"/>
      <c r="F399" s="68"/>
      <c r="G399" s="68"/>
      <c r="H399" s="68"/>
      <c r="I399" s="68"/>
      <c r="J399" s="68"/>
      <c r="K399" s="68"/>
      <c r="L399" s="68"/>
    </row>
    <row r="400" spans="1:12" ht="15" x14ac:dyDescent="0.25">
      <c r="A400" s="25"/>
      <c r="B400" s="16"/>
      <c r="C400" s="11"/>
      <c r="D400" s="7" t="s">
        <v>30</v>
      </c>
      <c r="E400" s="58" t="s">
        <v>86</v>
      </c>
      <c r="F400" s="59" t="s">
        <v>46</v>
      </c>
      <c r="G400" s="59">
        <v>0.16</v>
      </c>
      <c r="H400" s="59">
        <v>0</v>
      </c>
      <c r="I400" s="66">
        <v>18.89</v>
      </c>
      <c r="J400" s="59">
        <v>68</v>
      </c>
      <c r="K400" s="59">
        <v>294.01</v>
      </c>
      <c r="L400" s="61">
        <v>5</v>
      </c>
    </row>
    <row r="401" spans="1:12" ht="30" x14ac:dyDescent="0.25">
      <c r="A401" s="25"/>
      <c r="B401" s="16"/>
      <c r="C401" s="11"/>
      <c r="D401" s="7" t="s">
        <v>31</v>
      </c>
      <c r="E401" s="58" t="s">
        <v>49</v>
      </c>
      <c r="F401" s="59">
        <v>50</v>
      </c>
      <c r="G401" s="59">
        <v>4</v>
      </c>
      <c r="H401" s="59">
        <v>0.5</v>
      </c>
      <c r="I401" s="66">
        <v>27.5</v>
      </c>
      <c r="J401" s="59">
        <v>130</v>
      </c>
      <c r="K401" s="59">
        <v>420.06</v>
      </c>
      <c r="L401" s="61">
        <v>2</v>
      </c>
    </row>
    <row r="402" spans="1:12" ht="15" x14ac:dyDescent="0.25">
      <c r="A402" s="25"/>
      <c r="B402" s="16"/>
      <c r="C402" s="11"/>
      <c r="D402" s="7" t="s">
        <v>32</v>
      </c>
      <c r="E402" s="87" t="s">
        <v>50</v>
      </c>
      <c r="F402" s="70">
        <v>40</v>
      </c>
      <c r="G402" s="88">
        <v>3.2</v>
      </c>
      <c r="H402" s="70">
        <v>0.4</v>
      </c>
      <c r="I402" s="89">
        <v>18.399999999999999</v>
      </c>
      <c r="J402" s="70">
        <v>88</v>
      </c>
      <c r="K402" s="70">
        <v>421.11</v>
      </c>
      <c r="L402" s="67">
        <v>2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74">
        <f>F396+F397+F398+F399+F400+F401+F402</f>
        <v>840</v>
      </c>
      <c r="G405" s="74">
        <f t="shared" ref="G405:L405" si="95">G396+G397+G398+G399+G400+G401+G402</f>
        <v>28.049999999999997</v>
      </c>
      <c r="H405" s="74">
        <f t="shared" si="95"/>
        <v>28.96</v>
      </c>
      <c r="I405" s="74">
        <f t="shared" si="95"/>
        <v>116.49000000000001</v>
      </c>
      <c r="J405" s="74">
        <f t="shared" si="95"/>
        <v>827</v>
      </c>
      <c r="K405" s="74"/>
      <c r="L405" s="74">
        <f t="shared" si="95"/>
        <v>84.45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:J410" si="96">SUM(G406:G409)</f>
        <v>0</v>
      </c>
      <c r="H410" s="21">
        <f t="shared" si="96"/>
        <v>0</v>
      </c>
      <c r="I410" s="21">
        <f t="shared" si="96"/>
        <v>0</v>
      </c>
      <c r="J410" s="21">
        <f t="shared" si="96"/>
        <v>0</v>
      </c>
      <c r="K410" s="27"/>
      <c r="L410" s="21"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:J417" si="97">SUM(G411:G416)</f>
        <v>0</v>
      </c>
      <c r="H417" s="21">
        <f t="shared" si="97"/>
        <v>0</v>
      </c>
      <c r="I417" s="21">
        <f t="shared" si="97"/>
        <v>0</v>
      </c>
      <c r="J417" s="21">
        <f t="shared" si="97"/>
        <v>0</v>
      </c>
      <c r="K417" s="27"/>
      <c r="L417" s="21">
        <f t="shared" ref="L417" ca="1" si="9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:J424" si="99">SUM(G418:G423)</f>
        <v>0</v>
      </c>
      <c r="H424" s="21">
        <f t="shared" si="99"/>
        <v>0</v>
      </c>
      <c r="I424" s="21">
        <f t="shared" si="99"/>
        <v>0</v>
      </c>
      <c r="J424" s="21">
        <f t="shared" si="99"/>
        <v>0</v>
      </c>
      <c r="K424" s="27"/>
      <c r="L424" s="21">
        <f t="shared" ref="L424" ca="1" si="100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97" t="s">
        <v>4</v>
      </c>
      <c r="D425" s="98"/>
      <c r="E425" s="33"/>
      <c r="F425" s="34">
        <f>F391+F395+F405+F410+F417+F424</f>
        <v>1420</v>
      </c>
      <c r="G425" s="34">
        <f t="shared" ref="G425:J425" si="101">G391+G395+G405+G410+G417+G424</f>
        <v>48.349999999999994</v>
      </c>
      <c r="H425" s="34">
        <f t="shared" si="101"/>
        <v>48.260000000000005</v>
      </c>
      <c r="I425" s="34">
        <f t="shared" si="101"/>
        <v>209.79000000000002</v>
      </c>
      <c r="J425" s="34">
        <f t="shared" si="101"/>
        <v>1377</v>
      </c>
      <c r="K425" s="35"/>
      <c r="L425" s="34">
        <v>157.65</v>
      </c>
    </row>
    <row r="426" spans="1:12" ht="15" x14ac:dyDescent="0.25">
      <c r="A426" s="22">
        <v>2</v>
      </c>
      <c r="B426" s="23">
        <v>4</v>
      </c>
      <c r="C426" s="24" t="s">
        <v>19</v>
      </c>
      <c r="D426" s="5" t="s">
        <v>20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21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22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23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0</v>
      </c>
      <c r="G433" s="21">
        <f t="shared" ref="G433:J433" si="102">SUM(G426:G432)</f>
        <v>0</v>
      </c>
      <c r="H433" s="21">
        <f t="shared" si="102"/>
        <v>0</v>
      </c>
      <c r="I433" s="21">
        <f t="shared" si="102"/>
        <v>0</v>
      </c>
      <c r="J433" s="21">
        <f t="shared" si="102"/>
        <v>0</v>
      </c>
      <c r="K433" s="27"/>
      <c r="L433" s="21">
        <f t="shared" ref="L433" si="103">SUM(L426:L432)</f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:J437" si="104">SUM(G434:G436)</f>
        <v>0</v>
      </c>
      <c r="H437" s="21">
        <f t="shared" si="104"/>
        <v>0</v>
      </c>
      <c r="I437" s="21">
        <f t="shared" si="104"/>
        <v>0</v>
      </c>
      <c r="J437" s="21">
        <f t="shared" si="104"/>
        <v>0</v>
      </c>
      <c r="K437" s="27"/>
      <c r="L437" s="21">
        <f t="shared" ref="L437" ca="1" si="10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:J447" si="106">SUM(G438:G446)</f>
        <v>0</v>
      </c>
      <c r="H447" s="21">
        <f t="shared" si="106"/>
        <v>0</v>
      </c>
      <c r="I447" s="21">
        <f t="shared" si="106"/>
        <v>0</v>
      </c>
      <c r="J447" s="21">
        <f t="shared" si="106"/>
        <v>0</v>
      </c>
      <c r="K447" s="27"/>
      <c r="L447" s="21">
        <f t="shared" ref="L447" ca="1" si="107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:J452" si="108">SUM(G448:G451)</f>
        <v>0</v>
      </c>
      <c r="H452" s="21">
        <f t="shared" si="108"/>
        <v>0</v>
      </c>
      <c r="I452" s="21">
        <f t="shared" si="108"/>
        <v>0</v>
      </c>
      <c r="J452" s="21">
        <f t="shared" si="108"/>
        <v>0</v>
      </c>
      <c r="K452" s="27"/>
      <c r="L452" s="21">
        <f t="shared" ref="L452" ca="1" si="109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:J459" si="110">SUM(G453:G458)</f>
        <v>0</v>
      </c>
      <c r="H459" s="21">
        <f t="shared" si="110"/>
        <v>0</v>
      </c>
      <c r="I459" s="21">
        <f t="shared" si="110"/>
        <v>0</v>
      </c>
      <c r="J459" s="21">
        <f t="shared" si="110"/>
        <v>0</v>
      </c>
      <c r="K459" s="27"/>
      <c r="L459" s="21">
        <f t="shared" ref="L459" ca="1" si="111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:J466" si="112">SUM(G460:G465)</f>
        <v>0</v>
      </c>
      <c r="H466" s="21">
        <f t="shared" si="112"/>
        <v>0</v>
      </c>
      <c r="I466" s="21">
        <f t="shared" si="112"/>
        <v>0</v>
      </c>
      <c r="J466" s="21">
        <f t="shared" si="112"/>
        <v>0</v>
      </c>
      <c r="K466" s="27"/>
      <c r="L466" s="21">
        <f t="shared" ref="L466" ca="1" si="113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97" t="s">
        <v>4</v>
      </c>
      <c r="D467" s="98"/>
      <c r="E467" s="33"/>
      <c r="F467" s="34">
        <f>F433+F437+F447+F452+F459+F466</f>
        <v>0</v>
      </c>
      <c r="G467" s="34">
        <f t="shared" ref="G467:J467" si="114">G433+G437+G447+G452+G459+G466</f>
        <v>0</v>
      </c>
      <c r="H467" s="34">
        <f t="shared" si="114"/>
        <v>0</v>
      </c>
      <c r="I467" s="34">
        <f t="shared" si="114"/>
        <v>0</v>
      </c>
      <c r="J467" s="34">
        <f t="shared" si="114"/>
        <v>0</v>
      </c>
      <c r="K467" s="35"/>
      <c r="L467" s="34">
        <f t="shared" ref="L467" ca="1" si="115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19</v>
      </c>
      <c r="D468" s="5" t="s">
        <v>20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21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22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0</v>
      </c>
      <c r="G475" s="21">
        <f t="shared" ref="G475:J475" si="116">SUM(G468:G474)</f>
        <v>0</v>
      </c>
      <c r="H475" s="21">
        <f t="shared" si="116"/>
        <v>0</v>
      </c>
      <c r="I475" s="21">
        <f t="shared" si="116"/>
        <v>0</v>
      </c>
      <c r="J475" s="21">
        <f t="shared" si="116"/>
        <v>0</v>
      </c>
      <c r="K475" s="27"/>
      <c r="L475" s="21">
        <f t="shared" ref="L475:L517" si="11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:J479" si="118">SUM(G476:G478)</f>
        <v>0</v>
      </c>
      <c r="H479" s="21">
        <f t="shared" si="118"/>
        <v>0</v>
      </c>
      <c r="I479" s="21">
        <f t="shared" si="118"/>
        <v>0</v>
      </c>
      <c r="J479" s="21">
        <f t="shared" si="118"/>
        <v>0</v>
      </c>
      <c r="K479" s="27"/>
      <c r="L479" s="21">
        <f t="shared" ref="L479" ca="1" si="119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:J489" si="120">SUM(G480:G488)</f>
        <v>0</v>
      </c>
      <c r="H489" s="21">
        <f t="shared" si="120"/>
        <v>0</v>
      </c>
      <c r="I489" s="21">
        <f t="shared" si="120"/>
        <v>0</v>
      </c>
      <c r="J489" s="21">
        <f t="shared" si="120"/>
        <v>0</v>
      </c>
      <c r="K489" s="27"/>
      <c r="L489" s="21">
        <f t="shared" ref="L489" ca="1" si="121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:J494" si="122">SUM(G490:G493)</f>
        <v>0</v>
      </c>
      <c r="H494" s="21">
        <f t="shared" si="122"/>
        <v>0</v>
      </c>
      <c r="I494" s="21">
        <f t="shared" si="122"/>
        <v>0</v>
      </c>
      <c r="J494" s="21">
        <f t="shared" si="122"/>
        <v>0</v>
      </c>
      <c r="K494" s="27"/>
      <c r="L494" s="21">
        <f t="shared" ref="L494" ca="1" si="123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:J501" si="124">SUM(G495:G500)</f>
        <v>0</v>
      </c>
      <c r="H501" s="21">
        <f t="shared" si="124"/>
        <v>0</v>
      </c>
      <c r="I501" s="21">
        <f t="shared" si="124"/>
        <v>0</v>
      </c>
      <c r="J501" s="21">
        <f t="shared" si="124"/>
        <v>0</v>
      </c>
      <c r="K501" s="27"/>
      <c r="L501" s="21">
        <f t="shared" ref="L501" ca="1" si="12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:J508" si="126">SUM(G502:G507)</f>
        <v>0</v>
      </c>
      <c r="H508" s="21">
        <f t="shared" si="126"/>
        <v>0</v>
      </c>
      <c r="I508" s="21">
        <f t="shared" si="126"/>
        <v>0</v>
      </c>
      <c r="J508" s="21">
        <f t="shared" si="126"/>
        <v>0</v>
      </c>
      <c r="K508" s="27"/>
      <c r="L508" s="21">
        <f t="shared" ref="L508" ca="1" si="127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97" t="s">
        <v>4</v>
      </c>
      <c r="D509" s="98"/>
      <c r="E509" s="33"/>
      <c r="F509" s="34">
        <f>F475+F479+F489+F494+F501+F508</f>
        <v>0</v>
      </c>
      <c r="G509" s="34">
        <f t="shared" ref="G509:J509" si="128">G475+G479+G489+G494+G501+G508</f>
        <v>0</v>
      </c>
      <c r="H509" s="34">
        <f t="shared" si="128"/>
        <v>0</v>
      </c>
      <c r="I509" s="34">
        <f t="shared" si="128"/>
        <v>0</v>
      </c>
      <c r="J509" s="34">
        <f t="shared" si="128"/>
        <v>0</v>
      </c>
      <c r="K509" s="35"/>
      <c r="L509" s="34">
        <f t="shared" ref="L509" ca="1" si="129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20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21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22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0</v>
      </c>
      <c r="G517" s="21">
        <f t="shared" ref="G517:J517" si="130">SUM(G510:G516)</f>
        <v>0</v>
      </c>
      <c r="H517" s="21">
        <f t="shared" si="130"/>
        <v>0</v>
      </c>
      <c r="I517" s="21">
        <f t="shared" si="130"/>
        <v>0</v>
      </c>
      <c r="J517" s="21">
        <f t="shared" si="130"/>
        <v>0</v>
      </c>
      <c r="K517" s="27"/>
      <c r="L517" s="21">
        <f t="shared" si="11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:J521" si="131">SUM(G518:G520)</f>
        <v>0</v>
      </c>
      <c r="H521" s="21">
        <f t="shared" si="131"/>
        <v>0</v>
      </c>
      <c r="I521" s="21">
        <f t="shared" si="131"/>
        <v>0</v>
      </c>
      <c r="J521" s="21">
        <f t="shared" si="131"/>
        <v>0</v>
      </c>
      <c r="K521" s="27"/>
      <c r="L521" s="21">
        <f t="shared" ref="L521" ca="1" si="132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:J531" si="133">SUM(G522:G530)</f>
        <v>0</v>
      </c>
      <c r="H531" s="21">
        <f t="shared" si="133"/>
        <v>0</v>
      </c>
      <c r="I531" s="21">
        <f t="shared" si="133"/>
        <v>0</v>
      </c>
      <c r="J531" s="21">
        <f t="shared" si="133"/>
        <v>0</v>
      </c>
      <c r="K531" s="27"/>
      <c r="L531" s="21">
        <f t="shared" ref="L531" ca="1" si="134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:I536" si="135">SUM(G532:G535)</f>
        <v>0</v>
      </c>
      <c r="H536" s="21">
        <f t="shared" si="135"/>
        <v>0</v>
      </c>
      <c r="I536" s="21">
        <f t="shared" si="135"/>
        <v>0</v>
      </c>
      <c r="J536" s="21">
        <f t="shared" ref="J536" si="136">SUM(J532:J535)</f>
        <v>0</v>
      </c>
      <c r="K536" s="27"/>
      <c r="L536" s="21">
        <f t="shared" ref="L536" ca="1" si="137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:J543" si="138">SUM(G537:G542)</f>
        <v>0</v>
      </c>
      <c r="H543" s="21">
        <f t="shared" si="138"/>
        <v>0</v>
      </c>
      <c r="I543" s="21">
        <f t="shared" si="138"/>
        <v>0</v>
      </c>
      <c r="J543" s="21">
        <f t="shared" si="138"/>
        <v>0</v>
      </c>
      <c r="K543" s="27"/>
      <c r="L543" s="21">
        <f t="shared" ref="L543" ca="1" si="13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:J550" si="140">SUM(G544:G549)</f>
        <v>0</v>
      </c>
      <c r="H550" s="21">
        <f t="shared" si="140"/>
        <v>0</v>
      </c>
      <c r="I550" s="21">
        <f t="shared" si="140"/>
        <v>0</v>
      </c>
      <c r="J550" s="21">
        <f t="shared" si="140"/>
        <v>0</v>
      </c>
      <c r="K550" s="27"/>
      <c r="L550" s="21">
        <f t="shared" ref="L550" ca="1" si="141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97" t="s">
        <v>4</v>
      </c>
      <c r="D551" s="98"/>
      <c r="E551" s="33"/>
      <c r="F551" s="34">
        <f>F517+F521+F531+F536+F543+F550</f>
        <v>0</v>
      </c>
      <c r="G551" s="34">
        <f t="shared" ref="G551:J551" si="142">G517+G521+G531+G536+G543+G550</f>
        <v>0</v>
      </c>
      <c r="H551" s="34">
        <f t="shared" si="142"/>
        <v>0</v>
      </c>
      <c r="I551" s="34">
        <f t="shared" si="142"/>
        <v>0</v>
      </c>
      <c r="J551" s="34">
        <f t="shared" si="142"/>
        <v>0</v>
      </c>
      <c r="K551" s="35"/>
      <c r="L551" s="34">
        <f t="shared" ref="L551" ca="1" si="143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:J559" si="144">SUM(G552:G558)</f>
        <v>0</v>
      </c>
      <c r="H559" s="21">
        <f t="shared" si="144"/>
        <v>0</v>
      </c>
      <c r="I559" s="21">
        <f t="shared" si="144"/>
        <v>0</v>
      </c>
      <c r="J559" s="21">
        <f t="shared" si="144"/>
        <v>0</v>
      </c>
      <c r="K559" s="27"/>
      <c r="L559" s="21">
        <f t="shared" ref="L559" si="14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:J563" si="146">SUM(G560:G562)</f>
        <v>0</v>
      </c>
      <c r="H563" s="21">
        <f t="shared" si="146"/>
        <v>0</v>
      </c>
      <c r="I563" s="21">
        <f t="shared" si="146"/>
        <v>0</v>
      </c>
      <c r="J563" s="21">
        <f t="shared" si="146"/>
        <v>0</v>
      </c>
      <c r="K563" s="27"/>
      <c r="L563" s="21">
        <f t="shared" ref="L563" ca="1" si="147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:J573" si="148">SUM(G564:G572)</f>
        <v>0</v>
      </c>
      <c r="H573" s="21">
        <f t="shared" si="148"/>
        <v>0</v>
      </c>
      <c r="I573" s="21">
        <f t="shared" si="148"/>
        <v>0</v>
      </c>
      <c r="J573" s="21">
        <f t="shared" si="148"/>
        <v>0</v>
      </c>
      <c r="K573" s="27"/>
      <c r="L573" s="21">
        <f t="shared" ref="L573" ca="1" si="149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:J578" si="150">SUM(G574:G577)</f>
        <v>0</v>
      </c>
      <c r="H578" s="21">
        <f t="shared" si="150"/>
        <v>0</v>
      </c>
      <c r="I578" s="21">
        <f t="shared" si="150"/>
        <v>0</v>
      </c>
      <c r="J578" s="21">
        <f t="shared" si="150"/>
        <v>0</v>
      </c>
      <c r="K578" s="27"/>
      <c r="L578" s="21">
        <f t="shared" ref="L578" ca="1" si="15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:J585" si="152">SUM(G579:G584)</f>
        <v>0</v>
      </c>
      <c r="H585" s="21">
        <f t="shared" si="152"/>
        <v>0</v>
      </c>
      <c r="I585" s="21">
        <f t="shared" si="152"/>
        <v>0</v>
      </c>
      <c r="J585" s="21">
        <f t="shared" si="152"/>
        <v>0</v>
      </c>
      <c r="K585" s="27"/>
      <c r="L585" s="21">
        <f t="shared" ref="L585" ca="1" si="153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:J592" si="154">SUM(G586:G591)</f>
        <v>0</v>
      </c>
      <c r="H592" s="21">
        <f t="shared" si="154"/>
        <v>0</v>
      </c>
      <c r="I592" s="21">
        <f t="shared" si="154"/>
        <v>0</v>
      </c>
      <c r="J592" s="21">
        <f t="shared" si="154"/>
        <v>0</v>
      </c>
      <c r="K592" s="27"/>
      <c r="L592" s="21">
        <f t="shared" ref="L592" ca="1" si="155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102" t="s">
        <v>4</v>
      </c>
      <c r="D593" s="103"/>
      <c r="E593" s="39"/>
      <c r="F593" s="40">
        <f>F559+F563+F573+F578+F585+F592</f>
        <v>0</v>
      </c>
      <c r="G593" s="40">
        <f t="shared" ref="G593:J593" si="156">G559+G563+G573+G578+G585+G592</f>
        <v>0</v>
      </c>
      <c r="H593" s="40">
        <f t="shared" si="156"/>
        <v>0</v>
      </c>
      <c r="I593" s="40">
        <f t="shared" si="156"/>
        <v>0</v>
      </c>
      <c r="J593" s="40">
        <f t="shared" si="156"/>
        <v>0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104" t="s">
        <v>5</v>
      </c>
      <c r="D594" s="104"/>
      <c r="E594" s="10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1469.5</v>
      </c>
      <c r="G594" s="42">
        <f t="shared" ref="G594:J594" si="15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49.839999999999996</v>
      </c>
      <c r="H594" s="42">
        <f t="shared" si="157"/>
        <v>51.031999999999996</v>
      </c>
      <c r="I594" s="42">
        <f t="shared" si="157"/>
        <v>205.77400000000003</v>
      </c>
      <c r="J594" s="42">
        <f t="shared" si="157"/>
        <v>1423.6270000000002</v>
      </c>
      <c r="K594" s="42"/>
      <c r="L594" s="42">
        <v>136.97999999999999</v>
      </c>
    </row>
  </sheetData>
  <mergeCells count="18">
    <mergeCell ref="C594:E594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131:D131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старш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dcterms:created xsi:type="dcterms:W3CDTF">2022-05-16T14:23:56Z</dcterms:created>
  <dcterms:modified xsi:type="dcterms:W3CDTF">2023-10-18T08:02:52Z</dcterms:modified>
</cp:coreProperties>
</file>